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https://d.docs.live.net/c40201c0b1dd633e/Plocha/001-práce/Radek Kryza/14 zš Petřitny -rekonstrukce střechy/rozpočet/220207/"/>
    </mc:Choice>
  </mc:AlternateContent>
  <xr:revisionPtr revIDLastSave="3" documentId="11_31F63A9D87EC11DC81AD235DF1553147CE18FA2B" xr6:coauthVersionLast="47" xr6:coauthVersionMax="47" xr10:uidLastSave="{249DDA94-0FCE-45CE-B446-EF2AA32F16D8}"/>
  <bookViews>
    <workbookView xWindow="1170" yWindow="1170" windowWidth="21600" windowHeight="11385" activeTab="1" xr2:uid="{00000000-000D-0000-FFFF-FFFF00000000}"/>
  </bookViews>
  <sheets>
    <sheet name="Rekapitulace stavby" sheetId="1" r:id="rId1"/>
    <sheet name="3RK14-I - Rekonstrukce st..." sheetId="2" r:id="rId2"/>
    <sheet name="Seznam figur" sheetId="3" r:id="rId3"/>
  </sheets>
  <definedNames>
    <definedName name="_xlnm._FilterDatabase" localSheetId="1" hidden="1">'3RK14-I - Rekonstrukce st...'!$C$134:$K$346</definedName>
    <definedName name="_xlnm.Print_Titles" localSheetId="1">'3RK14-I - Rekonstrukce st...'!$134:$134</definedName>
    <definedName name="_xlnm.Print_Titles" localSheetId="0">'Rekapitulace stavby'!$92:$92</definedName>
    <definedName name="_xlnm.Print_Titles" localSheetId="2">'Seznam figur'!$9:$9</definedName>
    <definedName name="_xlnm.Print_Area" localSheetId="1">'3RK14-I - Rekonstrukce st...'!$C$4:$J$76,'3RK14-I - Rekonstrukce st...'!$C$82:$J$118,'3RK14-I - Rekonstrukce st...'!$C$124:$J$346</definedName>
    <definedName name="_xlnm.Print_Area" localSheetId="0">'Rekapitulace stavby'!$D$4:$AO$76,'Rekapitulace stavby'!$C$82:$AQ$96</definedName>
    <definedName name="_xlnm.Print_Area" localSheetId="2">'Seznam figur'!$C$4:$G$35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344" i="2"/>
  <c r="BH344" i="2"/>
  <c r="BG344" i="2"/>
  <c r="BF344" i="2"/>
  <c r="T344" i="2"/>
  <c r="T343" i="2"/>
  <c r="R344" i="2"/>
  <c r="R343" i="2"/>
  <c r="P344" i="2"/>
  <c r="P343" i="2" s="1"/>
  <c r="BI342" i="2"/>
  <c r="BH342" i="2"/>
  <c r="BG342" i="2"/>
  <c r="BF342" i="2"/>
  <c r="T342" i="2"/>
  <c r="T341" i="2"/>
  <c r="R342" i="2"/>
  <c r="R341" i="2"/>
  <c r="P342" i="2"/>
  <c r="P341" i="2" s="1"/>
  <c r="BI340" i="2"/>
  <c r="BH340" i="2"/>
  <c r="BG340" i="2"/>
  <c r="BF340" i="2"/>
  <c r="T340" i="2"/>
  <c r="T339" i="2"/>
  <c r="R340" i="2"/>
  <c r="R339" i="2" s="1"/>
  <c r="P340" i="2"/>
  <c r="P339" i="2"/>
  <c r="BI338" i="2"/>
  <c r="BH338" i="2"/>
  <c r="BG338" i="2"/>
  <c r="BF338" i="2"/>
  <c r="T338" i="2"/>
  <c r="T337" i="2" s="1"/>
  <c r="R338" i="2"/>
  <c r="R337" i="2"/>
  <c r="P338" i="2"/>
  <c r="P337" i="2"/>
  <c r="BI334" i="2"/>
  <c r="BH334" i="2"/>
  <c r="BG334" i="2"/>
  <c r="BF334" i="2"/>
  <c r="T334" i="2"/>
  <c r="T333" i="2"/>
  <c r="R334" i="2"/>
  <c r="R333" i="2"/>
  <c r="P334" i="2"/>
  <c r="P333" i="2"/>
  <c r="BI330" i="2"/>
  <c r="BH330" i="2"/>
  <c r="BG330" i="2"/>
  <c r="BF330" i="2"/>
  <c r="T330" i="2"/>
  <c r="T329" i="2"/>
  <c r="R330" i="2"/>
  <c r="R329" i="2"/>
  <c r="P330" i="2"/>
  <c r="P329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T190" i="2" s="1"/>
  <c r="R191" i="2"/>
  <c r="R190" i="2"/>
  <c r="P191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J132" i="2"/>
  <c r="J131" i="2"/>
  <c r="F131" i="2"/>
  <c r="F129" i="2"/>
  <c r="E127" i="2"/>
  <c r="J90" i="2"/>
  <c r="J89" i="2"/>
  <c r="F89" i="2"/>
  <c r="F87" i="2"/>
  <c r="E85" i="2"/>
  <c r="J16" i="2"/>
  <c r="E16" i="2"/>
  <c r="F90" i="2"/>
  <c r="J15" i="2"/>
  <c r="J10" i="2"/>
  <c r="J129" i="2" s="1"/>
  <c r="L90" i="1"/>
  <c r="AM90" i="1"/>
  <c r="AM89" i="1"/>
  <c r="L89" i="1"/>
  <c r="AM87" i="1"/>
  <c r="L87" i="1"/>
  <c r="L85" i="1"/>
  <c r="L84" i="1"/>
  <c r="BK167" i="2"/>
  <c r="BK342" i="2"/>
  <c r="J334" i="2"/>
  <c r="J310" i="2"/>
  <c r="J287" i="2"/>
  <c r="BK273" i="2"/>
  <c r="J243" i="2"/>
  <c r="BK219" i="2"/>
  <c r="J194" i="2"/>
  <c r="J163" i="2"/>
  <c r="BK323" i="2"/>
  <c r="BK306" i="2"/>
  <c r="J278" i="2"/>
  <c r="J267" i="2"/>
  <c r="BK253" i="2"/>
  <c r="BK221" i="2"/>
  <c r="BK187" i="2"/>
  <c r="J167" i="2"/>
  <c r="J158" i="2"/>
  <c r="BK344" i="2"/>
  <c r="J325" i="2"/>
  <c r="J322" i="2"/>
  <c r="BK308" i="2"/>
  <c r="J274" i="2"/>
  <c r="BK267" i="2"/>
  <c r="J259" i="2"/>
  <c r="J246" i="2"/>
  <c r="BK224" i="2"/>
  <c r="J197" i="2"/>
  <c r="BK143" i="2"/>
  <c r="J342" i="2"/>
  <c r="BK327" i="2"/>
  <c r="BK319" i="2"/>
  <c r="J311" i="2"/>
  <c r="J293" i="2"/>
  <c r="J233" i="2"/>
  <c r="J191" i="2"/>
  <c r="J179" i="2"/>
  <c r="BK158" i="2"/>
  <c r="BK140" i="2"/>
  <c r="J338" i="2"/>
  <c r="BK317" i="2"/>
  <c r="J306" i="2"/>
  <c r="BK282" i="2"/>
  <c r="J262" i="2"/>
  <c r="BK233" i="2"/>
  <c r="J210" i="2"/>
  <c r="BK178" i="2"/>
  <c r="J143" i="2"/>
  <c r="J313" i="2"/>
  <c r="J301" i="2"/>
  <c r="BK293" i="2"/>
  <c r="BK272" i="2"/>
  <c r="BK251" i="2"/>
  <c r="J219" i="2"/>
  <c r="BK197" i="2"/>
  <c r="J175" i="2"/>
  <c r="J160" i="2"/>
  <c r="BK152" i="2"/>
  <c r="BK338" i="2"/>
  <c r="J323" i="2"/>
  <c r="J319" i="2"/>
  <c r="J298" i="2"/>
  <c r="J273" i="2"/>
  <c r="J264" i="2"/>
  <c r="J253" i="2"/>
  <c r="J229" i="2"/>
  <c r="J208" i="2"/>
  <c r="BK175" i="2"/>
  <c r="J159" i="2"/>
  <c r="J152" i="2"/>
  <c r="BK138" i="2"/>
  <c r="BK340" i="2"/>
  <c r="BK330" i="2"/>
  <c r="BK325" i="2"/>
  <c r="BK322" i="2"/>
  <c r="BK313" i="2"/>
  <c r="J304" i="2"/>
  <c r="BK298" i="2"/>
  <c r="BK287" i="2"/>
  <c r="J277" i="2"/>
  <c r="BK271" i="2"/>
  <c r="BK264" i="2"/>
  <c r="BK246" i="2"/>
  <c r="J235" i="2"/>
  <c r="J205" i="2"/>
  <c r="BK189" i="2"/>
  <c r="BK185" i="2"/>
  <c r="BK169" i="2"/>
  <c r="J157" i="2"/>
  <c r="J320" i="2"/>
  <c r="BK311" i="2"/>
  <c r="BK304" i="2"/>
  <c r="J275" i="2"/>
  <c r="J256" i="2"/>
  <c r="BK231" i="2"/>
  <c r="BK195" i="2"/>
  <c r="BK168" i="2"/>
  <c r="J138" i="2"/>
  <c r="J321" i="2"/>
  <c r="J308" i="2"/>
  <c r="BK277" i="2"/>
  <c r="BK259" i="2"/>
  <c r="BK229" i="2"/>
  <c r="BK208" i="2"/>
  <c r="BK194" i="2"/>
  <c r="J169" i="2"/>
  <c r="BK159" i="2"/>
  <c r="AS94" i="1"/>
  <c r="J326" i="2"/>
  <c r="BK321" i="2"/>
  <c r="BK312" i="2"/>
  <c r="J282" i="2"/>
  <c r="BK268" i="2"/>
  <c r="BK256" i="2"/>
  <c r="BK243" i="2"/>
  <c r="J213" i="2"/>
  <c r="J189" i="2"/>
  <c r="J186" i="2"/>
  <c r="BK179" i="2"/>
  <c r="BK161" i="2"/>
  <c r="BK157" i="2"/>
  <c r="BK148" i="2"/>
  <c r="J344" i="2"/>
  <c r="BK334" i="2"/>
  <c r="BK326" i="2"/>
  <c r="J324" i="2"/>
  <c r="J317" i="2"/>
  <c r="BK310" i="2"/>
  <c r="BK301" i="2"/>
  <c r="J290" i="2"/>
  <c r="BK278" i="2"/>
  <c r="J272" i="2"/>
  <c r="J268" i="2"/>
  <c r="BK262" i="2"/>
  <c r="BK240" i="2"/>
  <c r="J221" i="2"/>
  <c r="J195" i="2"/>
  <c r="BK186" i="2"/>
  <c r="J182" i="2"/>
  <c r="J168" i="2"/>
  <c r="J148" i="2"/>
  <c r="J340" i="2"/>
  <c r="J312" i="2"/>
  <c r="J309" i="2"/>
  <c r="BK295" i="2"/>
  <c r="BK274" i="2"/>
  <c r="BK235" i="2"/>
  <c r="BK213" i="2"/>
  <c r="BK191" i="2"/>
  <c r="J161" i="2"/>
  <c r="J330" i="2"/>
  <c r="BK309" i="2"/>
  <c r="J295" i="2"/>
  <c r="BK275" i="2"/>
  <c r="J231" i="2"/>
  <c r="J224" i="2"/>
  <c r="BK205" i="2"/>
  <c r="BK182" i="2"/>
  <c r="BK163" i="2"/>
  <c r="J153" i="2"/>
  <c r="J327" i="2"/>
  <c r="BK324" i="2"/>
  <c r="BK320" i="2"/>
  <c r="BK290" i="2"/>
  <c r="J271" i="2"/>
  <c r="J251" i="2"/>
  <c r="J240" i="2"/>
  <c r="BK210" i="2"/>
  <c r="J187" i="2"/>
  <c r="J185" i="2"/>
  <c r="J178" i="2"/>
  <c r="BK160" i="2"/>
  <c r="BK153" i="2"/>
  <c r="J140" i="2"/>
  <c r="P328" i="2" l="1"/>
  <c r="R328" i="2"/>
  <c r="T328" i="2"/>
  <c r="BK137" i="2"/>
  <c r="BK156" i="2"/>
  <c r="J156" i="2"/>
  <c r="J97" i="2" s="1"/>
  <c r="BK174" i="2"/>
  <c r="J174" i="2" s="1"/>
  <c r="J98" i="2" s="1"/>
  <c r="R174" i="2"/>
  <c r="T184" i="2"/>
  <c r="R193" i="2"/>
  <c r="R209" i="2"/>
  <c r="T209" i="2"/>
  <c r="T232" i="2"/>
  <c r="T252" i="2"/>
  <c r="P263" i="2"/>
  <c r="P276" i="2"/>
  <c r="T276" i="2"/>
  <c r="BK294" i="2"/>
  <c r="J294" i="2"/>
  <c r="J109" i="2" s="1"/>
  <c r="BK318" i="2"/>
  <c r="J318" i="2" s="1"/>
  <c r="J110" i="2" s="1"/>
  <c r="T137" i="2"/>
  <c r="T156" i="2"/>
  <c r="BK184" i="2"/>
  <c r="J184" i="2"/>
  <c r="J99" i="2" s="1"/>
  <c r="P184" i="2"/>
  <c r="P193" i="2"/>
  <c r="BK209" i="2"/>
  <c r="J209" i="2" s="1"/>
  <c r="J103" i="2" s="1"/>
  <c r="BK232" i="2"/>
  <c r="J232" i="2"/>
  <c r="J104" i="2" s="1"/>
  <c r="BK252" i="2"/>
  <c r="J252" i="2" s="1"/>
  <c r="J105" i="2" s="1"/>
  <c r="BK263" i="2"/>
  <c r="J263" i="2"/>
  <c r="J106" i="2" s="1"/>
  <c r="BK276" i="2"/>
  <c r="J276" i="2" s="1"/>
  <c r="J107" i="2" s="1"/>
  <c r="BK281" i="2"/>
  <c r="J281" i="2"/>
  <c r="J108" i="2"/>
  <c r="T281" i="2"/>
  <c r="P294" i="2"/>
  <c r="P318" i="2"/>
  <c r="R137" i="2"/>
  <c r="P156" i="2"/>
  <c r="P174" i="2"/>
  <c r="R184" i="2"/>
  <c r="P209" i="2"/>
  <c r="P232" i="2"/>
  <c r="R252" i="2"/>
  <c r="T263" i="2"/>
  <c r="R281" i="2"/>
  <c r="R294" i="2"/>
  <c r="R318" i="2"/>
  <c r="P137" i="2"/>
  <c r="P136" i="2" s="1"/>
  <c r="R156" i="2"/>
  <c r="T174" i="2"/>
  <c r="BK193" i="2"/>
  <c r="J193" i="2" s="1"/>
  <c r="J102" i="2" s="1"/>
  <c r="T193" i="2"/>
  <c r="R232" i="2"/>
  <c r="P252" i="2"/>
  <c r="R263" i="2"/>
  <c r="R276" i="2"/>
  <c r="P281" i="2"/>
  <c r="T294" i="2"/>
  <c r="T318" i="2"/>
  <c r="BK190" i="2"/>
  <c r="J190" i="2"/>
  <c r="J100" i="2" s="1"/>
  <c r="BK339" i="2"/>
  <c r="J339" i="2" s="1"/>
  <c r="J115" i="2" s="1"/>
  <c r="BK329" i="2"/>
  <c r="J329" i="2" s="1"/>
  <c r="J112" i="2" s="1"/>
  <c r="BK333" i="2"/>
  <c r="J333" i="2" s="1"/>
  <c r="J113" i="2" s="1"/>
  <c r="BK337" i="2"/>
  <c r="J337" i="2"/>
  <c r="J114" i="2" s="1"/>
  <c r="BK341" i="2"/>
  <c r="J341" i="2" s="1"/>
  <c r="J116" i="2" s="1"/>
  <c r="BK343" i="2"/>
  <c r="J343" i="2"/>
  <c r="J117" i="2" s="1"/>
  <c r="F132" i="2"/>
  <c r="BE167" i="2"/>
  <c r="BE168" i="2"/>
  <c r="BE178" i="2"/>
  <c r="BE182" i="2"/>
  <c r="BE187" i="2"/>
  <c r="BE194" i="2"/>
  <c r="BE219" i="2"/>
  <c r="BE231" i="2"/>
  <c r="BE233" i="2"/>
  <c r="BE275" i="2"/>
  <c r="BE293" i="2"/>
  <c r="BE295" i="2"/>
  <c r="BE301" i="2"/>
  <c r="BE304" i="2"/>
  <c r="BE309" i="2"/>
  <c r="BE313" i="2"/>
  <c r="BE323" i="2"/>
  <c r="BE326" i="2"/>
  <c r="BE342" i="2"/>
  <c r="J87" i="2"/>
  <c r="BE138" i="2"/>
  <c r="BE140" i="2"/>
  <c r="BE143" i="2"/>
  <c r="BE179" i="2"/>
  <c r="BE185" i="2"/>
  <c r="BE189" i="2"/>
  <c r="BE195" i="2"/>
  <c r="BE235" i="2"/>
  <c r="BE240" i="2"/>
  <c r="BE243" i="2"/>
  <c r="BE267" i="2"/>
  <c r="BE271" i="2"/>
  <c r="BE272" i="2"/>
  <c r="BE273" i="2"/>
  <c r="BE278" i="2"/>
  <c r="BE282" i="2"/>
  <c r="BE310" i="2"/>
  <c r="BE317" i="2"/>
  <c r="BE322" i="2"/>
  <c r="BE330" i="2"/>
  <c r="BE334" i="2"/>
  <c r="BE338" i="2"/>
  <c r="BE340" i="2"/>
  <c r="BE344" i="2"/>
  <c r="BE148" i="2"/>
  <c r="BE153" i="2"/>
  <c r="BE157" i="2"/>
  <c r="BE158" i="2"/>
  <c r="BE163" i="2"/>
  <c r="BE169" i="2"/>
  <c r="BE197" i="2"/>
  <c r="BE205" i="2"/>
  <c r="BE221" i="2"/>
  <c r="BE224" i="2"/>
  <c r="BE246" i="2"/>
  <c r="BE259" i="2"/>
  <c r="BE262" i="2"/>
  <c r="BE264" i="2"/>
  <c r="BE268" i="2"/>
  <c r="BE277" i="2"/>
  <c r="BE287" i="2"/>
  <c r="BE290" i="2"/>
  <c r="BE298" i="2"/>
  <c r="BE312" i="2"/>
  <c r="BE319" i="2"/>
  <c r="BE321" i="2"/>
  <c r="BE152" i="2"/>
  <c r="BE159" i="2"/>
  <c r="BE160" i="2"/>
  <c r="BE161" i="2"/>
  <c r="BE175" i="2"/>
  <c r="BE186" i="2"/>
  <c r="BE191" i="2"/>
  <c r="BE208" i="2"/>
  <c r="BE210" i="2"/>
  <c r="BE213" i="2"/>
  <c r="BE229" i="2"/>
  <c r="BE251" i="2"/>
  <c r="BE253" i="2"/>
  <c r="BE256" i="2"/>
  <c r="BE274" i="2"/>
  <c r="BE306" i="2"/>
  <c r="BE308" i="2"/>
  <c r="BE311" i="2"/>
  <c r="BE320" i="2"/>
  <c r="BE324" i="2"/>
  <c r="BE325" i="2"/>
  <c r="BE327" i="2"/>
  <c r="F33" i="2"/>
  <c r="BB95" i="1" s="1"/>
  <c r="BB94" i="1" s="1"/>
  <c r="W31" i="1" s="1"/>
  <c r="F35" i="2"/>
  <c r="BD95" i="1" s="1"/>
  <c r="BD94" i="1" s="1"/>
  <c r="W33" i="1" s="1"/>
  <c r="F34" i="2"/>
  <c r="BC95" i="1" s="1"/>
  <c r="BC94" i="1" s="1"/>
  <c r="W32" i="1" s="1"/>
  <c r="F32" i="2"/>
  <c r="BA95" i="1" s="1"/>
  <c r="BA94" i="1" s="1"/>
  <c r="W30" i="1" s="1"/>
  <c r="J32" i="2"/>
  <c r="AW95" i="1"/>
  <c r="R136" i="2" l="1"/>
  <c r="T192" i="2"/>
  <c r="P192" i="2"/>
  <c r="P135" i="2" s="1"/>
  <c r="AU95" i="1" s="1"/>
  <c r="AU94" i="1" s="1"/>
  <c r="T136" i="2"/>
  <c r="T135" i="2" s="1"/>
  <c r="R192" i="2"/>
  <c r="BK136" i="2"/>
  <c r="J137" i="2"/>
  <c r="J96" i="2"/>
  <c r="BK192" i="2"/>
  <c r="J192" i="2" s="1"/>
  <c r="J101" i="2" s="1"/>
  <c r="BK328" i="2"/>
  <c r="J328" i="2" s="1"/>
  <c r="J111" i="2" s="1"/>
  <c r="AY94" i="1"/>
  <c r="AW94" i="1"/>
  <c r="AK30" i="1" s="1"/>
  <c r="J31" i="2"/>
  <c r="AV95" i="1" s="1"/>
  <c r="AT95" i="1" s="1"/>
  <c r="AX94" i="1"/>
  <c r="F31" i="2"/>
  <c r="AZ95" i="1" s="1"/>
  <c r="AZ94" i="1" s="1"/>
  <c r="W29" i="1" s="1"/>
  <c r="BK135" i="2" l="1"/>
  <c r="J135" i="2" s="1"/>
  <c r="J94" i="2" s="1"/>
  <c r="R135" i="2"/>
  <c r="J136" i="2"/>
  <c r="J95" i="2"/>
  <c r="AV94" i="1"/>
  <c r="AK29" i="1" s="1"/>
  <c r="J28" i="2" l="1"/>
  <c r="AG95" i="1" s="1"/>
  <c r="AG94" i="1" s="1"/>
  <c r="AT94" i="1"/>
  <c r="AN94" i="1" l="1"/>
  <c r="AK26" i="1"/>
  <c r="AK35" i="1" s="1"/>
  <c r="J37" i="2"/>
  <c r="AN95" i="1"/>
</calcChain>
</file>

<file path=xl/sharedStrings.xml><?xml version="1.0" encoding="utf-8"?>
<sst xmlns="http://schemas.openxmlformats.org/spreadsheetml/2006/main" count="2667" uniqueCount="602">
  <si>
    <t>Export Komplet</t>
  </si>
  <si>
    <t/>
  </si>
  <si>
    <t>2.0</t>
  </si>
  <si>
    <t>ZAMOK</t>
  </si>
  <si>
    <t>False</t>
  </si>
  <si>
    <t>{74b34fcc-014f-415e-a1c7-9810a0bb3bd4}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</si>
  <si>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</si>
  <si>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</si>
  <si>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</si>
  <si>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</si>
  <si>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</si>
  <si>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</si>
  <si>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</si>
  <si>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</si>
  <si>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3RK14-I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</si>
  <si>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</si>
  <si>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</si>
  <si>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střešního pláště tělocvičny ZŠ Petřiny</t>
  </si>
  <si>
    <t>KSO:</t>
  </si>
  <si>
    <t>CC-CZ:</t>
  </si>
  <si>
    <t>Místo:</t>
  </si>
  <si>
    <t>Na Okraji 305/43, 162 00 Praha 6-Veleslavín</t>
  </si>
  <si>
    <t>Datum:</t>
  </si>
  <si>
    <t>29. 11. 2021</t>
  </si>
  <si>
    <t>Zadavatel:</t>
  </si>
  <si>
    <t>IČ:</t>
  </si>
  <si>
    <t>Městská část Praha 6, v zast. Sneo a.s.</t>
  </si>
  <si>
    <t>DIČ:</t>
  </si>
  <si>
    <t>Uchazeč:</t>
  </si>
  <si>
    <t>Vyplň údaj</t>
  </si>
  <si>
    <t>Projektant:</t>
  </si>
  <si>
    <t>Sibre s.r.o., Ing. Radek Krýza</t>
  </si>
  <si>
    <t>True</t>
  </si>
  <si>
    <t>Zpracovatel:</t>
  </si>
  <si>
    <t>Ing. M.Locihová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</si>
  <si>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</si>
  <si>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</si>
  <si>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</si>
  <si>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</si>
  <si>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</si>
  <si>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</si>
  <si>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</si>
  <si>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</si>
  <si>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</si>
  <si>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</si>
  <si>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</si>
  <si>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</si>
  <si>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</si>
  <si>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</si>
  <si>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</si>
  <si>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</si>
  <si>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</si>
  <si>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</si>
  <si>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</si>
  <si>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</si>
  <si>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</si>
  <si>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</si>
  <si>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</si>
  <si>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</si>
  <si>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</si>
  <si>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</si>
  <si>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</si>
  <si>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</si>
  <si>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</si>
  <si>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</si>
  <si>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</si>
  <si>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</si>
  <si>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</si>
  <si>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</si>
  <si>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</si>
  <si>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</si>
  <si>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</si>
  <si>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</si>
  <si>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</si>
  <si>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</si>
  <si>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</si>
  <si>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</si>
  <si>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</si>
  <si>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</si>
  <si>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</si>
  <si>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</si>
  <si>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</si>
  <si>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</si>
  <si>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strecha</t>
  </si>
  <si>
    <t>střecha</t>
  </si>
  <si>
    <t>371,344</t>
  </si>
  <si>
    <t>2</t>
  </si>
  <si>
    <t>atika</t>
  </si>
  <si>
    <t>62,633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</si>
  <si>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</si>
  <si>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</si>
  <si>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</si>
  <si>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</si>
  <si>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</si>
  <si>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</si>
  <si>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</si>
  <si>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</si>
  <si>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</si>
  <si>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</si>
  <si>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</si>
  <si>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</si>
  <si>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</si>
  <si>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</si>
  <si>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</si>
  <si>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</si>
  <si>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</t>
  </si>
  <si>
    <t xml:space="preserve">    741 - Elektroinstalace 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</si>
  <si>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</si>
  <si>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</si>
  <si>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</si>
  <si>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</si>
  <si>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</si>
  <si>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</si>
  <si>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</si>
  <si>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</si>
  <si>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</si>
  <si>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</si>
  <si>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</si>
  <si>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</si>
  <si>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</si>
  <si>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</si>
  <si>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</si>
  <si>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</si>
  <si>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</si>
  <si>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</si>
  <si>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</si>
  <si>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</si>
  <si>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</si>
  <si>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</si>
  <si>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</si>
  <si>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</si>
  <si>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</si>
  <si>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</si>
  <si>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</si>
  <si>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</si>
  <si>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</si>
  <si>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</si>
  <si>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314231185r</t>
  </si>
  <si>
    <t>Zdivo komínů a ventilací z cihel šamotových včetně spárování</t>
  </si>
  <si>
    <t>m3</t>
  </si>
  <si>
    <t>4</t>
  </si>
  <si>
    <t>-821081053</t>
  </si>
  <si>
    <t>VV</t>
  </si>
  <si>
    <t>(0,55*0,45*1)*2</t>
  </si>
  <si>
    <t>314236135</t>
  </si>
  <si>
    <t>Krycí deska základní pro jednoprůduchový cihelný komín</t>
  </si>
  <si>
    <t>kus</t>
  </si>
  <si>
    <t>-1040128519</t>
  </si>
  <si>
    <t>dle PD</t>
  </si>
  <si>
    <t>345321414</t>
  </si>
  <si>
    <t>Zídky atikové, parapetní, schodišťové a zábradelní ze ŽB tř. C 20/25</t>
  </si>
  <si>
    <t>-891057416</t>
  </si>
  <si>
    <t>betonový trámek detail</t>
  </si>
  <si>
    <t>"D1"(0,15*0,2)*30,525*2</t>
  </si>
  <si>
    <t>"D2"(0,2*0,25)*12,75*2</t>
  </si>
  <si>
    <t>Součet</t>
  </si>
  <si>
    <t>345351005</t>
  </si>
  <si>
    <t>Zřízení bednění plnostěnných zídek atikových, parapetních, zábradelních</t>
  </si>
  <si>
    <t>m2</t>
  </si>
  <si>
    <t>914046514</t>
  </si>
  <si>
    <t>"D1"(0,15*2)*30,525*2</t>
  </si>
  <si>
    <t>"D2"(2*0,25)*12,75*2</t>
  </si>
  <si>
    <t>5</t>
  </si>
  <si>
    <t>345351006</t>
  </si>
  <si>
    <t>Odstranění bednění plnostěnných zídek atikových, parapetních, zábradelních</t>
  </si>
  <si>
    <t>-350243386</t>
  </si>
  <si>
    <t>6</t>
  </si>
  <si>
    <t>345361821r</t>
  </si>
  <si>
    <t>Výztuž zídek atikových</t>
  </si>
  <si>
    <t>ks</t>
  </si>
  <si>
    <t>1359613132</t>
  </si>
  <si>
    <t>prut prům. 8mm, vlepený do těla bet. mazaniny pomocí tmelu, á 500mm po celém obvodu</t>
  </si>
  <si>
    <t>176</t>
  </si>
  <si>
    <t>Úpravy povrchů, podlahy a osazování výplní</t>
  </si>
  <si>
    <t>7</t>
  </si>
  <si>
    <t>622215122</t>
  </si>
  <si>
    <t>Oprava kontaktního zateplení stěn z polystyrenových desek tl přes 80 do 120 mm pl přes 0,1 do 0,25 m2</t>
  </si>
  <si>
    <t>-1923556103</t>
  </si>
  <si>
    <t>8</t>
  </si>
  <si>
    <t>622215124</t>
  </si>
  <si>
    <t>Oprava kontaktního zateplení stěn z polystyrenových desek tl přes 80 do 120 mm pl přes 0,5 do 1,0 m2</t>
  </si>
  <si>
    <t>1569108240</t>
  </si>
  <si>
    <t>9</t>
  </si>
  <si>
    <t>622525103</t>
  </si>
  <si>
    <t>Tenkovrstvá omítka malých ploch přes 0,25 do 0,5 m2 na stěnách</t>
  </si>
  <si>
    <t>-835825807</t>
  </si>
  <si>
    <t>10</t>
  </si>
  <si>
    <t>622525104</t>
  </si>
  <si>
    <t>Tenkovrstvá omítka malých ploch přes 0,5 do 1 m2 na stěnách</t>
  </si>
  <si>
    <t>530222587</t>
  </si>
  <si>
    <t>11</t>
  </si>
  <si>
    <t>622525104r</t>
  </si>
  <si>
    <t>Penetace malých ploch  do 1 m2 na stěnách</t>
  </si>
  <si>
    <t>-1656696272</t>
  </si>
  <si>
    <t>3+8</t>
  </si>
  <si>
    <t>12</t>
  </si>
  <si>
    <t>629995201r</t>
  </si>
  <si>
    <t>Očištění vnějších ploch mechanicky</t>
  </si>
  <si>
    <t>-16221949</t>
  </si>
  <si>
    <t>ST1.1 -stávající benot. mazanina</t>
  </si>
  <si>
    <t>30,225*12,75</t>
  </si>
  <si>
    <t>12,75*29,125</t>
  </si>
  <si>
    <t>13</t>
  </si>
  <si>
    <t>629995202r</t>
  </si>
  <si>
    <t>Úprava podkladu pod hydroizolaci nezateplené části atiky D2</t>
  </si>
  <si>
    <t>kpl</t>
  </si>
  <si>
    <t>945192897</t>
  </si>
  <si>
    <t>14</t>
  </si>
  <si>
    <t>629995203r</t>
  </si>
  <si>
    <t xml:space="preserve">Lokální začištění fasád v místě styku nových klempířských prvků K1,K3 s fasádou (D1,D2) </t>
  </si>
  <si>
    <t>m</t>
  </si>
  <si>
    <t>1021646472</t>
  </si>
  <si>
    <t>632452411r</t>
  </si>
  <si>
    <t>Lokální vyspravení  mazaniny</t>
  </si>
  <si>
    <t>2020633488</t>
  </si>
  <si>
    <t>ST1.1.</t>
  </si>
  <si>
    <t>střecha lokálně vyrovnaná a vyspravená</t>
  </si>
  <si>
    <t>betonem s vláknem v tl. 2mm. (předpoklad projektu 20% plochy střechy)</t>
  </si>
  <si>
    <t>strecha*0,2</t>
  </si>
  <si>
    <t>Ostatní konstrukce a práce, bourání</t>
  </si>
  <si>
    <t>16</t>
  </si>
  <si>
    <t>962032631</t>
  </si>
  <si>
    <t>Bourání zdiva komínového nad střechou z cihel na MV nebo MVC</t>
  </si>
  <si>
    <t>1516730901</t>
  </si>
  <si>
    <t>vč. betoné hlavy</t>
  </si>
  <si>
    <t>0,55*0,45*1,2*2</t>
  </si>
  <si>
    <t>17</t>
  </si>
  <si>
    <t>962032631r</t>
  </si>
  <si>
    <t>Ochrana a  zajištění průchodnosti komínu po dobu stavby</t>
  </si>
  <si>
    <t>-1517908483</t>
  </si>
  <si>
    <t>18</t>
  </si>
  <si>
    <t>965081313r</t>
  </si>
  <si>
    <t>Demontáž betonových dlaždic na střeše, uskladnění a zpětná montáž</t>
  </si>
  <si>
    <t>-1109849163</t>
  </si>
  <si>
    <t>20 ks tam a 20 ks zpět</t>
  </si>
  <si>
    <t>20</t>
  </si>
  <si>
    <t>19</t>
  </si>
  <si>
    <t>966081121</t>
  </si>
  <si>
    <t>Bourání kontaktního zateplení malých ploch jednotlivě do 1,0 m2</t>
  </si>
  <si>
    <t>-1657235254</t>
  </si>
  <si>
    <t>997</t>
  </si>
  <si>
    <t>Přesun sutě</t>
  </si>
  <si>
    <t>997013115</t>
  </si>
  <si>
    <t>Vnitrostaveništní doprava suti a vybouraných hmot pro budovy v přes 15 do 18 m s použitím mechanizace</t>
  </si>
  <si>
    <t>t</t>
  </si>
  <si>
    <t>1265693857</t>
  </si>
  <si>
    <t>997013501</t>
  </si>
  <si>
    <t>Odvoz suti a vybouraných hmot na skládku nebo meziskládku do 1 km se složením</t>
  </si>
  <si>
    <t>-1635639207</t>
  </si>
  <si>
    <t>22</t>
  </si>
  <si>
    <t>997013509</t>
  </si>
  <si>
    <t>Příplatek k odvozu suti a vybouraných hmot na skládku ZKD 1 km přes 1 km</t>
  </si>
  <si>
    <t>-67763521</t>
  </si>
  <si>
    <t>37,251*19 'Přepočtené koeficientem množství</t>
  </si>
  <si>
    <t>23</t>
  </si>
  <si>
    <t>997013631</t>
  </si>
  <si>
    <t>Poplatek za uložení na skládce (skládkovné) stavebního odpadu směsného kód odpadu 17 09 04</t>
  </si>
  <si>
    <t>611751344</t>
  </si>
  <si>
    <t>998</t>
  </si>
  <si>
    <t>Přesun hmot</t>
  </si>
  <si>
    <t>24</t>
  </si>
  <si>
    <t>998011003</t>
  </si>
  <si>
    <t>Přesun hmot pro budovy zděné v přes 12 do 24 m</t>
  </si>
  <si>
    <t>1372354573</t>
  </si>
  <si>
    <t>PSV</t>
  </si>
  <si>
    <t>Práce a dodávky PSV</t>
  </si>
  <si>
    <t>711</t>
  </si>
  <si>
    <t>Izolace proti vodě, vlhkosti a plynům</t>
  </si>
  <si>
    <t>25</t>
  </si>
  <si>
    <t>711111002</t>
  </si>
  <si>
    <t>Provedení izolace proti zemní vlhkosti za studena lakem asfaltovým</t>
  </si>
  <si>
    <t>-993440404</t>
  </si>
  <si>
    <t>26</t>
  </si>
  <si>
    <t>M</t>
  </si>
  <si>
    <t>11163153</t>
  </si>
  <si>
    <t>emulze asfaltová penetrační</t>
  </si>
  <si>
    <t>litr</t>
  </si>
  <si>
    <t>32</t>
  </si>
  <si>
    <t>-30043786</t>
  </si>
  <si>
    <t>433,977*0,39 'Přepočtené koeficientem množství</t>
  </si>
  <si>
    <t>27</t>
  </si>
  <si>
    <t>711141559</t>
  </si>
  <si>
    <t>Provedení izolace proti zemní vlhkosti pásy přitavením NAIP</t>
  </si>
  <si>
    <t>1417545179</t>
  </si>
  <si>
    <t>Mezisoučet</t>
  </si>
  <si>
    <t>atika vodorovně a svisle</t>
  </si>
  <si>
    <t>"D2"(0,25+0,2+0,15+0,3)*12,75*2</t>
  </si>
  <si>
    <t>"D1 "(0,15*2+0,2+0,05+0,1)*30,525*2</t>
  </si>
  <si>
    <t>28</t>
  </si>
  <si>
    <t>62853003</t>
  </si>
  <si>
    <t>pás asfaltový natavitelný modifikovaný SBS tl 3,5mm s vložkou ze skleněné tkaniny a spalitelnou PE fólií nebo jemnozrnným minerálním posypem na horním povrchu</t>
  </si>
  <si>
    <t>847283929</t>
  </si>
  <si>
    <t>strecha+atika</t>
  </si>
  <si>
    <t>433,977*1,1655 'Přepočtené koeficientem množství</t>
  </si>
  <si>
    <t>29</t>
  </si>
  <si>
    <t>998711203</t>
  </si>
  <si>
    <t>Přesun hmot procentní pro izolace proti vodě, vlhkosti a plynům v objektech v přes 12 do 60 m</t>
  </si>
  <si>
    <t>%</t>
  </si>
  <si>
    <t>2005748608</t>
  </si>
  <si>
    <t>712</t>
  </si>
  <si>
    <t>Povlakové krytiny</t>
  </si>
  <si>
    <t>30</t>
  </si>
  <si>
    <t>712340833r</t>
  </si>
  <si>
    <t>Odstranění povlakové krytiny střech do 10° z pásů NAIP přitavených v plné ploše</t>
  </si>
  <si>
    <t>1006612775</t>
  </si>
  <si>
    <t>Souvrství oxid. pásů tl 40-50 mm</t>
  </si>
  <si>
    <t>31</t>
  </si>
  <si>
    <t>712363545</t>
  </si>
  <si>
    <t>Provedení povlak krytiny mechanicky kotvenou do betonu TI tl přes 200 do 240 mm, budova v do 18 m</t>
  </si>
  <si>
    <t>-1278820636</t>
  </si>
  <si>
    <t>"D3"(0,55*2+0,45*2)*(0,2+0,25)*2</t>
  </si>
  <si>
    <t>"D2"(0,3+0,25+0,25)*12,75*2</t>
  </si>
  <si>
    <t>"D1 "(0,35+0,4+0,2+0,2+0,2)*30,525*2</t>
  </si>
  <si>
    <t>28322011</t>
  </si>
  <si>
    <t xml:space="preserve">fólie hydroizolační střešní  PVC-P mechanicky kotvená </t>
  </si>
  <si>
    <t>-1866010790</t>
  </si>
  <si>
    <t>474,162*1,1655 'Přepočtené koeficientem množství</t>
  </si>
  <si>
    <t>33</t>
  </si>
  <si>
    <t>712361801</t>
  </si>
  <si>
    <t>Odstranění povlakové krytiny střech do 10° z fólií položených volně</t>
  </si>
  <si>
    <t>-1237139270</t>
  </si>
  <si>
    <t>střecha+atika+ odhad výměry v místě sondy ST.1 (80m2)</t>
  </si>
  <si>
    <t>strecha+atika+80</t>
  </si>
  <si>
    <t>34</t>
  </si>
  <si>
    <t>712391172</t>
  </si>
  <si>
    <t>Provedení povlakové krytiny střech do 10° ochranné textilní vrstvy</t>
  </si>
  <si>
    <t>-159950794</t>
  </si>
  <si>
    <t>35</t>
  </si>
  <si>
    <t>69311317</t>
  </si>
  <si>
    <t>textilie netkaná HPPE 300g/m2</t>
  </si>
  <si>
    <t>2058738052</t>
  </si>
  <si>
    <t>474,162*1,155 'Přepočtené koeficientem množství</t>
  </si>
  <si>
    <t>36</t>
  </si>
  <si>
    <t>998712203</t>
  </si>
  <si>
    <t>Přesun hmot procentní pro krytiny povlakové v objektech v přes 12 do 24 m</t>
  </si>
  <si>
    <t>-1433889140</t>
  </si>
  <si>
    <t>713</t>
  </si>
  <si>
    <t>Izolace tepelné</t>
  </si>
  <si>
    <t>37</t>
  </si>
  <si>
    <t>713140831</t>
  </si>
  <si>
    <t>Odstranění tepelné izolace střech nadstřešní připevněné z vláknitých materiálů suchých tl do 100 mm</t>
  </si>
  <si>
    <t>1148276434</t>
  </si>
  <si>
    <t>(30,225-(2*0,3))*12,75</t>
  </si>
  <si>
    <t>38</t>
  </si>
  <si>
    <t>713141136</t>
  </si>
  <si>
    <t>Montáž izolace tepelné střech plochých lepené za studena nízkoexpanzní (PUR) pěnou 1 vrstva desek</t>
  </si>
  <si>
    <t>-36937318</t>
  </si>
  <si>
    <t>strecha*2</t>
  </si>
  <si>
    <t>"D2"(0,15+0,05+0,2)*12,75*2</t>
  </si>
  <si>
    <t>"D1 "(0,2+0,2+0,05*2)*30,525*2</t>
  </si>
  <si>
    <t>39</t>
  </si>
  <si>
    <t>28375914</t>
  </si>
  <si>
    <t>deska EPS 150 pro konstrukce s vysokým zatížením λ=0,035 tl 100mm</t>
  </si>
  <si>
    <t>957683590</t>
  </si>
  <si>
    <t>371,344*1,02 'Přepočtené koeficientem množství</t>
  </si>
  <si>
    <t>40</t>
  </si>
  <si>
    <t>28375915</t>
  </si>
  <si>
    <t>deska EPS 150 pro konstrukce s vysokým zatížením λ=0,035 tl 120mm</t>
  </si>
  <si>
    <t>-681096963</t>
  </si>
  <si>
    <t>41</t>
  </si>
  <si>
    <t>28375909</t>
  </si>
  <si>
    <t>deska EPS 150 pro konstrukce s vysokým zatížením λ=0,035 tl 50mm</t>
  </si>
  <si>
    <t>1718941133</t>
  </si>
  <si>
    <t>40,725*1,02 'Přepočtené koeficientem množství</t>
  </si>
  <si>
    <t>42</t>
  </si>
  <si>
    <t>998713203</t>
  </si>
  <si>
    <t>Přesun hmot procentní pro izolace tepelné v objektech v přes 12 do 24 m</t>
  </si>
  <si>
    <t>486177579</t>
  </si>
  <si>
    <t>721</t>
  </si>
  <si>
    <t xml:space="preserve">Zdravotechnika </t>
  </si>
  <si>
    <t>43</t>
  </si>
  <si>
    <t>721171809r</t>
  </si>
  <si>
    <t>Demontáž větracího potrubí ZTI na střeše po hrdlo</t>
  </si>
  <si>
    <t>1534066948</t>
  </si>
  <si>
    <t>pzn.odříznutí svislé části potrubí pro uvolenění prostoru</t>
  </si>
  <si>
    <t>44</t>
  </si>
  <si>
    <t>721210824</t>
  </si>
  <si>
    <t>Demontáž vpustí střešních DN 150</t>
  </si>
  <si>
    <t>-825348186</t>
  </si>
  <si>
    <t>žlabová vpusť -odříznutí dešťového svodu-detail D5</t>
  </si>
  <si>
    <t>45</t>
  </si>
  <si>
    <t>721210825r</t>
  </si>
  <si>
    <t>Odříznutí dešťového svodu, dodávka a napojení odbočky DN100</t>
  </si>
  <si>
    <t>1123076043</t>
  </si>
  <si>
    <t>detail D5</t>
  </si>
  <si>
    <t>46</t>
  </si>
  <si>
    <t>998721203</t>
  </si>
  <si>
    <t>Přesun hmot procentní pro kanalizace v objektech v přes 12 do 24 m</t>
  </si>
  <si>
    <t>-942115590</t>
  </si>
  <si>
    <t>741</t>
  </si>
  <si>
    <t xml:space="preserve">Elektroinstalace </t>
  </si>
  <si>
    <t>47</t>
  </si>
  <si>
    <t>741421811r</t>
  </si>
  <si>
    <t>Demontáž hromosvodu</t>
  </si>
  <si>
    <t>-458118015</t>
  </si>
  <si>
    <t>vč. jímacích tyčí na střeše (bude zpětně použit)</t>
  </si>
  <si>
    <t>48</t>
  </si>
  <si>
    <t>741421821r</t>
  </si>
  <si>
    <t>Revize hromosvodu</t>
  </si>
  <si>
    <t>869279296</t>
  </si>
  <si>
    <t>49</t>
  </si>
  <si>
    <t>74142182r</t>
  </si>
  <si>
    <t>Montáž hromosvodu vč. revize</t>
  </si>
  <si>
    <t>107744368</t>
  </si>
  <si>
    <t xml:space="preserve"> použití stávajícího vč. doplnění materiálu, rozsah pouze střešní rovina, napojení na svody</t>
  </si>
  <si>
    <t>50</t>
  </si>
  <si>
    <t>74142183r</t>
  </si>
  <si>
    <t>Demontáž antény</t>
  </si>
  <si>
    <t>1393697990</t>
  </si>
  <si>
    <t>51</t>
  </si>
  <si>
    <t>741421834r</t>
  </si>
  <si>
    <t xml:space="preserve"> Uskladnění antény</t>
  </si>
  <si>
    <t>-941993841</t>
  </si>
  <si>
    <t>52</t>
  </si>
  <si>
    <t>74142184r</t>
  </si>
  <si>
    <t>Zpětná montáž stožáru</t>
  </si>
  <si>
    <t>-1909231843</t>
  </si>
  <si>
    <t>53</t>
  </si>
  <si>
    <t>741913811r</t>
  </si>
  <si>
    <t>Demontáž drátěného žlabu</t>
  </si>
  <si>
    <t>-26444350</t>
  </si>
  <si>
    <t>54</t>
  </si>
  <si>
    <t>998741203</t>
  </si>
  <si>
    <t>Přesun hmot procentní pro silnoproud v objektech v přes 12 do 24 m</t>
  </si>
  <si>
    <t>-469521744</t>
  </si>
  <si>
    <t>751</t>
  </si>
  <si>
    <t>Vzduchotechnika</t>
  </si>
  <si>
    <t>55</t>
  </si>
  <si>
    <t>751396r</t>
  </si>
  <si>
    <t>Provizorní podepření vyústění jednotky VZT-manipulace</t>
  </si>
  <si>
    <t>-900701974</t>
  </si>
  <si>
    <t>56</t>
  </si>
  <si>
    <t>751398823</t>
  </si>
  <si>
    <t>Demontáž větrací mřížky stěnové průřezu přes 0,100 do 0,150 m2</t>
  </si>
  <si>
    <t>-1488992026</t>
  </si>
  <si>
    <t>provětrávací mřížky komínu</t>
  </si>
  <si>
    <t>762</t>
  </si>
  <si>
    <t>Konstrukce tesařské</t>
  </si>
  <si>
    <t>57</t>
  </si>
  <si>
    <t>762361311</t>
  </si>
  <si>
    <t>Konstrukční a vyrovnávací vrstva pod klempířské prvky (atiky) z desek dřevoštěpkových tl 18 mm</t>
  </si>
  <si>
    <t>-1602632647</t>
  </si>
  <si>
    <t>voděodolná překližka</t>
  </si>
  <si>
    <t>"D2"(0,2+0,35)*12,75*2</t>
  </si>
  <si>
    <t>"D1 "(0,3+0,3)*30,525*2</t>
  </si>
  <si>
    <t>58</t>
  </si>
  <si>
    <t>762361311r</t>
  </si>
  <si>
    <t>Doplnění konsturkce překližkou tl 18 mm</t>
  </si>
  <si>
    <t>-500321831</t>
  </si>
  <si>
    <t>voděodolná překližka, skladba E1.1.</t>
  </si>
  <si>
    <t>59</t>
  </si>
  <si>
    <t>762822810</t>
  </si>
  <si>
    <t>Demontáž stropních trámů z hraněného řeziva průřezové pl do 144 cm2</t>
  </si>
  <si>
    <t>-449047038</t>
  </si>
  <si>
    <t>atikový trám 80x80mm</t>
  </si>
  <si>
    <t>15,397*2</t>
  </si>
  <si>
    <t>60</t>
  </si>
  <si>
    <t>998762203</t>
  </si>
  <si>
    <t>Přesun hmot procentní pro kce tesařské v objektech v přes 12 do 24 m</t>
  </si>
  <si>
    <t>886380091</t>
  </si>
  <si>
    <t>764</t>
  </si>
  <si>
    <t>Konstrukce klempířské</t>
  </si>
  <si>
    <t>61</t>
  </si>
  <si>
    <t>764002801</t>
  </si>
  <si>
    <t>Demontáž závětrné lišty do suti</t>
  </si>
  <si>
    <t>-198061142</t>
  </si>
  <si>
    <t>poplastované lišty ve štítu střechy</t>
  </si>
  <si>
    <t>15,397*2*2</t>
  </si>
  <si>
    <t>62</t>
  </si>
  <si>
    <t>764002871</t>
  </si>
  <si>
    <t>Demontáž lemování zdí do suti</t>
  </si>
  <si>
    <t>661152982</t>
  </si>
  <si>
    <t>komín</t>
  </si>
  <si>
    <t>(0,55*2+0,45*2)*2</t>
  </si>
  <si>
    <t>63</t>
  </si>
  <si>
    <t>764004863r</t>
  </si>
  <si>
    <t xml:space="preserve">Demontáž svodu </t>
  </si>
  <si>
    <t>-412780072</t>
  </si>
  <si>
    <t>Demontáž dle ozn. N výkres bouracích prací vč. zpětné montáže</t>
  </si>
  <si>
    <t>64</t>
  </si>
  <si>
    <t>764212635r</t>
  </si>
  <si>
    <t>D+M Závětrná lišta u nadřimsového žlabu  ozn K3, dle výkresu PET_DPS_D.1.1_603_00</t>
  </si>
  <si>
    <t>884929344</t>
  </si>
  <si>
    <t>29*2</t>
  </si>
  <si>
    <t>65</t>
  </si>
  <si>
    <t>764212683r</t>
  </si>
  <si>
    <t>D+M Závětrná lišta bezatikového ukončení střechy ozn K1, dle výkresu PET_DPS_D.1.1_603_00</t>
  </si>
  <si>
    <t>1993643125</t>
  </si>
  <si>
    <t>15,75*2</t>
  </si>
  <si>
    <t>66</t>
  </si>
  <si>
    <t>764212684r</t>
  </si>
  <si>
    <t>D+M Krycí lišta hydroizolace z poplastovaného plechu ozn. K2, dle výkresu PET_DPS_D.1.1_603_00</t>
  </si>
  <si>
    <t>-917168337</t>
  </si>
  <si>
    <t>67</t>
  </si>
  <si>
    <t>764212685r</t>
  </si>
  <si>
    <t>D+M Krycí lišta hydroizolace z poplastovaného plechu ozn. K4, dle výkresu PET_DPS_D.1.1_603_00</t>
  </si>
  <si>
    <t>-911201733</t>
  </si>
  <si>
    <t>68</t>
  </si>
  <si>
    <t>764212686r</t>
  </si>
  <si>
    <t>D+M Tmelící lišta poplastovaného plechu ozn. K5, dle výkresu PET_DPS_D.1.1_603_00</t>
  </si>
  <si>
    <t>729244037</t>
  </si>
  <si>
    <t>69</t>
  </si>
  <si>
    <t>764541446</t>
  </si>
  <si>
    <t>D+M Žlabový kotlík ozn. K6, dle výkresu PET_DPS_D.1.1_603_00</t>
  </si>
  <si>
    <t>1390662032</t>
  </si>
  <si>
    <t>70</t>
  </si>
  <si>
    <t>764548423r</t>
  </si>
  <si>
    <t>D+M svodové potrubí ozn. K7, dle výkresu PET_DPS_D.1.1_603_00</t>
  </si>
  <si>
    <t>-202355570</t>
  </si>
  <si>
    <t>71</t>
  </si>
  <si>
    <t>764548424r</t>
  </si>
  <si>
    <t>Stávající oplechování žlabu</t>
  </si>
  <si>
    <t>-980017972</t>
  </si>
  <si>
    <t>ST1.4</t>
  </si>
  <si>
    <t>stávající oplechování žlabu, včetně háků, prověřit stav oplechování, pří. výměna, předpoklad projektu 30%</t>
  </si>
  <si>
    <t>"D1 "(30,525*2)*30/100</t>
  </si>
  <si>
    <t>72</t>
  </si>
  <si>
    <t>998764203</t>
  </si>
  <si>
    <t>Přesun hmot procentní pro konstrukce klempířské v objektech v přes 12 do 24 m</t>
  </si>
  <si>
    <t>-816337321</t>
  </si>
  <si>
    <t>767</t>
  </si>
  <si>
    <t>Konstrukce zámečnické</t>
  </si>
  <si>
    <t>73</t>
  </si>
  <si>
    <t>76720r</t>
  </si>
  <si>
    <t>D+M Žebřík na střechu strojovny výtahu ozn. Z1 , dle výkresu PET_DPS_D.1.1_601_00</t>
  </si>
  <si>
    <t>1486682858</t>
  </si>
  <si>
    <t>74</t>
  </si>
  <si>
    <t>7672r</t>
  </si>
  <si>
    <t>D+M Protidešťová žaluzie ozn. Z2 , dle výkresu PET_DPS_D.1.1_601_00</t>
  </si>
  <si>
    <t>-2008921316</t>
  </si>
  <si>
    <t>75</t>
  </si>
  <si>
    <t>7673r</t>
  </si>
  <si>
    <t>D+M Nosný anténní stožár ozn. Z3 , dle výkresu PET_DPS_D.1.1_601_00</t>
  </si>
  <si>
    <t>262848841</t>
  </si>
  <si>
    <t>76</t>
  </si>
  <si>
    <t>7674r</t>
  </si>
  <si>
    <t>D+M Sanační odvětrání ozn. O1 , dle výkresu PET_DPS_D.1.1_602_00</t>
  </si>
  <si>
    <t>-1901281833</t>
  </si>
  <si>
    <t>77</t>
  </si>
  <si>
    <t>7675r</t>
  </si>
  <si>
    <t>D+M Mobilní stojan na anténu ozn. O2 , dle výkresu PET_DPS_D.1.1_602_00</t>
  </si>
  <si>
    <t>1232209935</t>
  </si>
  <si>
    <t>78</t>
  </si>
  <si>
    <t>7676r</t>
  </si>
  <si>
    <t>D+M Kabelový žlab ozn. O3 , dle výkresu PET_DPS_D.1.1_602_00</t>
  </si>
  <si>
    <t>369886959</t>
  </si>
  <si>
    <t>79</t>
  </si>
  <si>
    <t>7677r</t>
  </si>
  <si>
    <t>D+M Vpusť do žlabu s vodorovným odtokem ozn. O4 , dle výkresu PET_DPS_D.1.1_602_00</t>
  </si>
  <si>
    <t>1669068883</t>
  </si>
  <si>
    <t>80</t>
  </si>
  <si>
    <t>767832802</t>
  </si>
  <si>
    <t>Demontáž venkovních požárních žebříků bez ochranného koše</t>
  </si>
  <si>
    <t>1297654003</t>
  </si>
  <si>
    <t>81</t>
  </si>
  <si>
    <t>998767203</t>
  </si>
  <si>
    <t>Přesun hmot procentní pro zámečnické konstrukce v objektech v přes 12 do 24 m</t>
  </si>
  <si>
    <t>491336423</t>
  </si>
  <si>
    <t>VRN</t>
  </si>
  <si>
    <t>Vedlejší rozpočtové náklady</t>
  </si>
  <si>
    <t>VRN1</t>
  </si>
  <si>
    <t>Průzkumné, geodetické a projektové práce</t>
  </si>
  <si>
    <t>82</t>
  </si>
  <si>
    <t>013254000</t>
  </si>
  <si>
    <t>Dokumentace skutečného provedení stavby</t>
  </si>
  <si>
    <t>soubor</t>
  </si>
  <si>
    <t>1024</t>
  </si>
  <si>
    <t>-1868252586</t>
  </si>
  <si>
    <t>Rozsah stanoven podmínkami VŘ</t>
  </si>
  <si>
    <t>VRN3</t>
  </si>
  <si>
    <t>Zařízení staveniště</t>
  </si>
  <si>
    <t>83</t>
  </si>
  <si>
    <t>030001000</t>
  </si>
  <si>
    <t>662665330</t>
  </si>
  <si>
    <t>Rozsah stanoven PD, ZOV</t>
  </si>
  <si>
    <t>VRN4</t>
  </si>
  <si>
    <t>Inženýrská činnost</t>
  </si>
  <si>
    <t>84</t>
  </si>
  <si>
    <t>045002000</t>
  </si>
  <si>
    <t>Kompletační a koordinační činnost</t>
  </si>
  <si>
    <t>394413537</t>
  </si>
  <si>
    <t>VRN6</t>
  </si>
  <si>
    <t>Územní vlivy</t>
  </si>
  <si>
    <t>85</t>
  </si>
  <si>
    <t>060001000</t>
  </si>
  <si>
    <t>-676959914</t>
  </si>
  <si>
    <t>VRN7</t>
  </si>
  <si>
    <t>Provozní vlivy</t>
  </si>
  <si>
    <t>86</t>
  </si>
  <si>
    <t>079002000</t>
  </si>
  <si>
    <t>Ostatní provozní vlivy</t>
  </si>
  <si>
    <t>943646952</t>
  </si>
  <si>
    <t>VRN9</t>
  </si>
  <si>
    <t>Ostatní náklady</t>
  </si>
  <si>
    <t>87</t>
  </si>
  <si>
    <t>091003000</t>
  </si>
  <si>
    <t>Geda a plošina</t>
  </si>
  <si>
    <t>2070328229</t>
  </si>
  <si>
    <t>SEZNAM FIGUR</t>
  </si>
  <si>
    <t>Výměra</t>
  </si>
  <si>
    <t>Použití figury:</t>
  </si>
  <si>
    <t>Rozsah stanoven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</si>
</sst>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74" t="s">
        <v>14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P5" s="23"/>
      <c r="AQ5" s="23"/>
      <c r="AR5" s="21"/>
      <c r="BE5" s="27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76" t="s">
        <v>17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P6" s="23"/>
      <c r="AQ6" s="23"/>
      <c r="AR6" s="21"/>
      <c r="BE6" s="27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72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7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72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7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7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72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72"/>
      <c r="BS13" s="18" t="s">
        <v>6</v>
      </c>
    </row>
    <row r="14" spans="1:74" ht="12.75">
      <c r="B14" s="22"/>
      <c r="C14" s="23"/>
      <c r="D14" s="23"/>
      <c r="E14" s="277" t="s">
        <v>29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7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72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7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272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72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7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272"/>
      <c r="BS20" s="18" t="s">
        <v>32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72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72"/>
    </row>
    <row r="23" spans="1:71" s="1" customFormat="1" ht="16.5" customHeight="1">
      <c r="B23" s="22"/>
      <c r="C23" s="23"/>
      <c r="D23" s="23"/>
      <c r="E23" s="279" t="s">
        <v>1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3"/>
      <c r="AP23" s="23"/>
      <c r="AQ23" s="23"/>
      <c r="AR23" s="21"/>
      <c r="BE23" s="27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7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72"/>
    </row>
    <row r="26" spans="1:71" s="2" customFormat="1" ht="25.9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0">
        <f>ROUND(AG94,2)</f>
        <v>0</v>
      </c>
      <c r="AL26" s="281"/>
      <c r="AM26" s="281"/>
      <c r="AN26" s="281"/>
      <c r="AO26" s="281"/>
      <c r="AP26" s="37"/>
      <c r="AQ26" s="37"/>
      <c r="AR26" s="40"/>
      <c r="BE26" s="27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7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82" t="s">
        <v>37</v>
      </c>
      <c r="M28" s="282"/>
      <c r="N28" s="282"/>
      <c r="O28" s="282"/>
      <c r="P28" s="282"/>
      <c r="Q28" s="37"/>
      <c r="R28" s="37"/>
      <c r="S28" s="37"/>
      <c r="T28" s="37"/>
      <c r="U28" s="37"/>
      <c r="V28" s="37"/>
      <c r="W28" s="282" t="s">
        <v>38</v>
      </c>
      <c r="X28" s="282"/>
      <c r="Y28" s="282"/>
      <c r="Z28" s="282"/>
      <c r="AA28" s="282"/>
      <c r="AB28" s="282"/>
      <c r="AC28" s="282"/>
      <c r="AD28" s="282"/>
      <c r="AE28" s="282"/>
      <c r="AF28" s="37"/>
      <c r="AG28" s="37"/>
      <c r="AH28" s="37"/>
      <c r="AI28" s="37"/>
      <c r="AJ28" s="37"/>
      <c r="AK28" s="282" t="s">
        <v>39</v>
      </c>
      <c r="AL28" s="282"/>
      <c r="AM28" s="282"/>
      <c r="AN28" s="282"/>
      <c r="AO28" s="282"/>
      <c r="AP28" s="37"/>
      <c r="AQ28" s="37"/>
      <c r="AR28" s="40"/>
      <c r="BE28" s="272"/>
    </row>
    <row r="29" spans="1:71" s="3" customFormat="1" ht="14.45" customHeight="1"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285">
        <v>0.21</v>
      </c>
      <c r="M29" s="284"/>
      <c r="N29" s="284"/>
      <c r="O29" s="284"/>
      <c r="P29" s="284"/>
      <c r="Q29" s="42"/>
      <c r="R29" s="42"/>
      <c r="S29" s="42"/>
      <c r="T29" s="42"/>
      <c r="U29" s="42"/>
      <c r="V29" s="42"/>
      <c r="W29" s="283">
        <f>ROUND(AZ94, 2)</f>
        <v>0</v>
      </c>
      <c r="X29" s="284"/>
      <c r="Y29" s="284"/>
      <c r="Z29" s="284"/>
      <c r="AA29" s="284"/>
      <c r="AB29" s="284"/>
      <c r="AC29" s="284"/>
      <c r="AD29" s="284"/>
      <c r="AE29" s="284"/>
      <c r="AF29" s="42"/>
      <c r="AG29" s="42"/>
      <c r="AH29" s="42"/>
      <c r="AI29" s="42"/>
      <c r="AJ29" s="42"/>
      <c r="AK29" s="283">
        <f>ROUND(AV94, 2)</f>
        <v>0</v>
      </c>
      <c r="AL29" s="284"/>
      <c r="AM29" s="284"/>
      <c r="AN29" s="284"/>
      <c r="AO29" s="284"/>
      <c r="AP29" s="42"/>
      <c r="AQ29" s="42"/>
      <c r="AR29" s="43"/>
      <c r="BE29" s="273"/>
    </row>
    <row r="30" spans="1:71" s="3" customFormat="1" ht="14.45" customHeight="1"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285">
        <v>0.15</v>
      </c>
      <c r="M30" s="284"/>
      <c r="N30" s="284"/>
      <c r="O30" s="284"/>
      <c r="P30" s="284"/>
      <c r="Q30" s="42"/>
      <c r="R30" s="42"/>
      <c r="S30" s="42"/>
      <c r="T30" s="42"/>
      <c r="U30" s="42"/>
      <c r="V30" s="42"/>
      <c r="W30" s="283">
        <f>ROUND(BA94, 2)</f>
        <v>0</v>
      </c>
      <c r="X30" s="284"/>
      <c r="Y30" s="284"/>
      <c r="Z30" s="284"/>
      <c r="AA30" s="284"/>
      <c r="AB30" s="284"/>
      <c r="AC30" s="284"/>
      <c r="AD30" s="284"/>
      <c r="AE30" s="284"/>
      <c r="AF30" s="42"/>
      <c r="AG30" s="42"/>
      <c r="AH30" s="42"/>
      <c r="AI30" s="42"/>
      <c r="AJ30" s="42"/>
      <c r="AK30" s="283">
        <f>ROUND(AW94, 2)</f>
        <v>0</v>
      </c>
      <c r="AL30" s="284"/>
      <c r="AM30" s="284"/>
      <c r="AN30" s="284"/>
      <c r="AO30" s="284"/>
      <c r="AP30" s="42"/>
      <c r="AQ30" s="42"/>
      <c r="AR30" s="43"/>
      <c r="BE30" s="273"/>
    </row>
    <row r="31" spans="1:71" s="3" customFormat="1" ht="14.45" hidden="1" customHeight="1"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285">
        <v>0.21</v>
      </c>
      <c r="M31" s="284"/>
      <c r="N31" s="284"/>
      <c r="O31" s="284"/>
      <c r="P31" s="284"/>
      <c r="Q31" s="42"/>
      <c r="R31" s="42"/>
      <c r="S31" s="42"/>
      <c r="T31" s="42"/>
      <c r="U31" s="42"/>
      <c r="V31" s="42"/>
      <c r="W31" s="283">
        <f>ROUND(BB94, 2)</f>
        <v>0</v>
      </c>
      <c r="X31" s="284"/>
      <c r="Y31" s="284"/>
      <c r="Z31" s="284"/>
      <c r="AA31" s="284"/>
      <c r="AB31" s="284"/>
      <c r="AC31" s="284"/>
      <c r="AD31" s="284"/>
      <c r="AE31" s="284"/>
      <c r="AF31" s="42"/>
      <c r="AG31" s="42"/>
      <c r="AH31" s="42"/>
      <c r="AI31" s="42"/>
      <c r="AJ31" s="42"/>
      <c r="AK31" s="283">
        <v>0</v>
      </c>
      <c r="AL31" s="284"/>
      <c r="AM31" s="284"/>
      <c r="AN31" s="284"/>
      <c r="AO31" s="284"/>
      <c r="AP31" s="42"/>
      <c r="AQ31" s="42"/>
      <c r="AR31" s="43"/>
      <c r="BE31" s="273"/>
    </row>
    <row r="32" spans="1:71" s="3" customFormat="1" ht="14.45" hidden="1" customHeight="1"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285">
        <v>0.15</v>
      </c>
      <c r="M32" s="284"/>
      <c r="N32" s="284"/>
      <c r="O32" s="284"/>
      <c r="P32" s="284"/>
      <c r="Q32" s="42"/>
      <c r="R32" s="42"/>
      <c r="S32" s="42"/>
      <c r="T32" s="42"/>
      <c r="U32" s="42"/>
      <c r="V32" s="42"/>
      <c r="W32" s="283">
        <f>ROUND(BC94, 2)</f>
        <v>0</v>
      </c>
      <c r="X32" s="284"/>
      <c r="Y32" s="284"/>
      <c r="Z32" s="284"/>
      <c r="AA32" s="284"/>
      <c r="AB32" s="284"/>
      <c r="AC32" s="284"/>
      <c r="AD32" s="284"/>
      <c r="AE32" s="284"/>
      <c r="AF32" s="42"/>
      <c r="AG32" s="42"/>
      <c r="AH32" s="42"/>
      <c r="AI32" s="42"/>
      <c r="AJ32" s="42"/>
      <c r="AK32" s="283">
        <v>0</v>
      </c>
      <c r="AL32" s="284"/>
      <c r="AM32" s="284"/>
      <c r="AN32" s="284"/>
      <c r="AO32" s="284"/>
      <c r="AP32" s="42"/>
      <c r="AQ32" s="42"/>
      <c r="AR32" s="43"/>
      <c r="BE32" s="273"/>
    </row>
    <row r="33" spans="1:57" s="3" customFormat="1" ht="14.45" hidden="1" customHeight="1"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285">
        <v>0</v>
      </c>
      <c r="M33" s="284"/>
      <c r="N33" s="284"/>
      <c r="O33" s="284"/>
      <c r="P33" s="284"/>
      <c r="Q33" s="42"/>
      <c r="R33" s="42"/>
      <c r="S33" s="42"/>
      <c r="T33" s="42"/>
      <c r="U33" s="42"/>
      <c r="V33" s="42"/>
      <c r="W33" s="283">
        <f>ROUND(BD94, 2)</f>
        <v>0</v>
      </c>
      <c r="X33" s="284"/>
      <c r="Y33" s="284"/>
      <c r="Z33" s="284"/>
      <c r="AA33" s="284"/>
      <c r="AB33" s="284"/>
      <c r="AC33" s="284"/>
      <c r="AD33" s="284"/>
      <c r="AE33" s="284"/>
      <c r="AF33" s="42"/>
      <c r="AG33" s="42"/>
      <c r="AH33" s="42"/>
      <c r="AI33" s="42"/>
      <c r="AJ33" s="42"/>
      <c r="AK33" s="283">
        <v>0</v>
      </c>
      <c r="AL33" s="284"/>
      <c r="AM33" s="284"/>
      <c r="AN33" s="284"/>
      <c r="AO33" s="284"/>
      <c r="AP33" s="42"/>
      <c r="AQ33" s="42"/>
      <c r="AR33" s="43"/>
      <c r="BE33" s="27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72"/>
    </row>
    <row r="35" spans="1:57" s="2" customFormat="1" ht="25.9" customHeight="1">
      <c r="A35" s="35"/>
      <c r="B35" s="36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286" t="s">
        <v>48</v>
      </c>
      <c r="Y35" s="287"/>
      <c r="Z35" s="287"/>
      <c r="AA35" s="287"/>
      <c r="AB35" s="287"/>
      <c r="AC35" s="46"/>
      <c r="AD35" s="46"/>
      <c r="AE35" s="46"/>
      <c r="AF35" s="46"/>
      <c r="AG35" s="46"/>
      <c r="AH35" s="46"/>
      <c r="AI35" s="46"/>
      <c r="AJ35" s="46"/>
      <c r="AK35" s="288">
        <f>SUM(AK26:AK33)</f>
        <v>0</v>
      </c>
      <c r="AL35" s="287"/>
      <c r="AM35" s="287"/>
      <c r="AN35" s="287"/>
      <c r="AO35" s="28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50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51</v>
      </c>
      <c r="AI60" s="39"/>
      <c r="AJ60" s="39"/>
      <c r="AK60" s="39"/>
      <c r="AL60" s="39"/>
      <c r="AM60" s="53" t="s">
        <v>52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54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51</v>
      </c>
      <c r="AI75" s="39"/>
      <c r="AJ75" s="39"/>
      <c r="AK75" s="39"/>
      <c r="AL75" s="39"/>
      <c r="AM75" s="53" t="s">
        <v>52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0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0" s="2" customFormat="1" ht="24.95" customHeight="1">
      <c r="A82" s="35"/>
      <c r="B82" s="36"/>
      <c r="C82" s="24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0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0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3RK14-I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0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90" t="str">
        <f>K6</f>
        <v>Rekonstrukce střešního pláště tělocvičny ZŠ Petřiny</v>
      </c>
      <c r="M85" s="291"/>
      <c r="N85" s="291"/>
      <c r="O85" s="291"/>
      <c r="P85" s="291"/>
      <c r="Q85" s="291"/>
      <c r="R85" s="291"/>
      <c r="S85" s="291"/>
      <c r="T85" s="291"/>
      <c r="U85" s="291"/>
      <c r="V85" s="291"/>
      <c r="W85" s="291"/>
      <c r="X85" s="291"/>
      <c r="Y85" s="291"/>
      <c r="Z85" s="291"/>
      <c r="AA85" s="291"/>
      <c r="AB85" s="291"/>
      <c r="AC85" s="291"/>
      <c r="AD85" s="291"/>
      <c r="AE85" s="291"/>
      <c r="AF85" s="291"/>
      <c r="AG85" s="291"/>
      <c r="AH85" s="291"/>
      <c r="AI85" s="291"/>
      <c r="AJ85" s="291"/>
      <c r="AK85" s="291"/>
      <c r="AL85" s="291"/>
      <c r="AM85" s="291"/>
      <c r="AN85" s="291"/>
      <c r="AO85" s="291"/>
      <c r="AP85" s="64"/>
      <c r="AQ85" s="64"/>
      <c r="AR85" s="65"/>
    </row>
    <row r="86" spans="1:90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0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Na Okraji 305/43, 162 00 Praha 6-Veleslavín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92" t="str">
        <f>IF(AN8= "","",AN8)</f>
        <v>29. 11. 2021</v>
      </c>
      <c r="AN87" s="292"/>
      <c r="AO87" s="37"/>
      <c r="AP87" s="37"/>
      <c r="AQ87" s="37"/>
      <c r="AR87" s="40"/>
      <c r="BE87" s="35"/>
    </row>
    <row r="88" spans="1:90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0" s="2" customFormat="1" ht="25.7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Městská část Praha 6, v zast. Sneo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93" t="str">
        <f>IF(E17="","",E17)</f>
        <v>Sibre s.r.o., Ing. Radek Krýza</v>
      </c>
      <c r="AN89" s="294"/>
      <c r="AO89" s="294"/>
      <c r="AP89" s="294"/>
      <c r="AQ89" s="37"/>
      <c r="AR89" s="40"/>
      <c r="AS89" s="295" t="s">
        <v>56</v>
      </c>
      <c r="AT89" s="29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0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293" t="str">
        <f>IF(E20="","",E20)</f>
        <v>Ing. M.Locihová</v>
      </c>
      <c r="AN90" s="294"/>
      <c r="AO90" s="294"/>
      <c r="AP90" s="294"/>
      <c r="AQ90" s="37"/>
      <c r="AR90" s="40"/>
      <c r="AS90" s="297"/>
      <c r="AT90" s="29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0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9"/>
      <c r="AT91" s="30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0" s="2" customFormat="1" ht="29.25" customHeight="1">
      <c r="A92" s="35"/>
      <c r="B92" s="36"/>
      <c r="C92" s="301" t="s">
        <v>57</v>
      </c>
      <c r="D92" s="302"/>
      <c r="E92" s="302"/>
      <c r="F92" s="302"/>
      <c r="G92" s="302"/>
      <c r="H92" s="74"/>
      <c r="I92" s="303" t="s">
        <v>58</v>
      </c>
      <c r="J92" s="302"/>
      <c r="K92" s="302"/>
      <c r="L92" s="302"/>
      <c r="M92" s="302"/>
      <c r="N92" s="302"/>
      <c r="O92" s="302"/>
      <c r="P92" s="302"/>
      <c r="Q92" s="302"/>
      <c r="R92" s="302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  <c r="AF92" s="302"/>
      <c r="AG92" s="304" t="s">
        <v>59</v>
      </c>
      <c r="AH92" s="302"/>
      <c r="AI92" s="302"/>
      <c r="AJ92" s="302"/>
      <c r="AK92" s="302"/>
      <c r="AL92" s="302"/>
      <c r="AM92" s="302"/>
      <c r="AN92" s="303" t="s">
        <v>60</v>
      </c>
      <c r="AO92" s="302"/>
      <c r="AP92" s="305"/>
      <c r="AQ92" s="75" t="s">
        <v>61</v>
      </c>
      <c r="AR92" s="40"/>
      <c r="AS92" s="76" t="s">
        <v>62</v>
      </c>
      <c r="AT92" s="77" t="s">
        <v>63</v>
      </c>
      <c r="AU92" s="77" t="s">
        <v>64</v>
      </c>
      <c r="AV92" s="77" t="s">
        <v>65</v>
      </c>
      <c r="AW92" s="77" t="s">
        <v>66</v>
      </c>
      <c r="AX92" s="77" t="s">
        <v>67</v>
      </c>
      <c r="AY92" s="77" t="s">
        <v>68</v>
      </c>
      <c r="AZ92" s="77" t="s">
        <v>69</v>
      </c>
      <c r="BA92" s="77" t="s">
        <v>70</v>
      </c>
      <c r="BB92" s="77" t="s">
        <v>71</v>
      </c>
      <c r="BC92" s="77" t="s">
        <v>72</v>
      </c>
      <c r="BD92" s="78" t="s">
        <v>73</v>
      </c>
      <c r="BE92" s="35"/>
    </row>
    <row r="93" spans="1:90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0" s="6" customFormat="1" ht="32.450000000000003" customHeight="1"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9">
        <f>ROUND(AG95,2)</f>
        <v>0</v>
      </c>
      <c r="AH94" s="309"/>
      <c r="AI94" s="309"/>
      <c r="AJ94" s="309"/>
      <c r="AK94" s="309"/>
      <c r="AL94" s="309"/>
      <c r="AM94" s="309"/>
      <c r="AN94" s="310">
        <f>SUM(AG94,AT94)</f>
        <v>0</v>
      </c>
      <c r="AO94" s="310"/>
      <c r="AP94" s="310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75</v>
      </c>
      <c r="BT94" s="92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0" s="7" customFormat="1" ht="24.75" customHeight="1">
      <c r="A95" s="93" t="s">
        <v>79</v>
      </c>
      <c r="B95" s="94"/>
      <c r="C95" s="95"/>
      <c r="D95" s="308" t="s">
        <v>14</v>
      </c>
      <c r="E95" s="308"/>
      <c r="F95" s="308"/>
      <c r="G95" s="308"/>
      <c r="H95" s="308"/>
      <c r="I95" s="96"/>
      <c r="J95" s="308" t="s">
        <v>17</v>
      </c>
      <c r="K95" s="308"/>
      <c r="L95" s="308"/>
      <c r="M95" s="308"/>
      <c r="N95" s="308"/>
      <c r="O95" s="308"/>
      <c r="P95" s="308"/>
      <c r="Q95" s="308"/>
      <c r="R95" s="308"/>
      <c r="S95" s="308"/>
      <c r="T95" s="308"/>
      <c r="U95" s="308"/>
      <c r="V95" s="308"/>
      <c r="W95" s="308"/>
      <c r="X95" s="308"/>
      <c r="Y95" s="308"/>
      <c r="Z95" s="308"/>
      <c r="AA95" s="308"/>
      <c r="AB95" s="308"/>
      <c r="AC95" s="308"/>
      <c r="AD95" s="308"/>
      <c r="AE95" s="308"/>
      <c r="AF95" s="308"/>
      <c r="AG95" s="306">
        <f>'3RK14-I - Rekonstrukce st...'!J28</f>
        <v>0</v>
      </c>
      <c r="AH95" s="307"/>
      <c r="AI95" s="307"/>
      <c r="AJ95" s="307"/>
      <c r="AK95" s="307"/>
      <c r="AL95" s="307"/>
      <c r="AM95" s="307"/>
      <c r="AN95" s="306">
        <f>SUM(AG95,AT95)</f>
        <v>0</v>
      </c>
      <c r="AO95" s="307"/>
      <c r="AP95" s="307"/>
      <c r="AQ95" s="97" t="s">
        <v>80</v>
      </c>
      <c r="AR95" s="98"/>
      <c r="AS95" s="99">
        <v>0</v>
      </c>
      <c r="AT95" s="100">
        <f>ROUND(SUM(AV95:AW95),2)</f>
        <v>0</v>
      </c>
      <c r="AU95" s="101">
        <f>'3RK14-I - Rekonstrukce st...'!P135</f>
        <v>0</v>
      </c>
      <c r="AV95" s="100">
        <f>'3RK14-I - Rekonstrukce st...'!J31</f>
        <v>0</v>
      </c>
      <c r="AW95" s="100">
        <f>'3RK14-I - Rekonstrukce st...'!J32</f>
        <v>0</v>
      </c>
      <c r="AX95" s="100">
        <f>'3RK14-I - Rekonstrukce st...'!J33</f>
        <v>0</v>
      </c>
      <c r="AY95" s="100">
        <f>'3RK14-I - Rekonstrukce st...'!J34</f>
        <v>0</v>
      </c>
      <c r="AZ95" s="100">
        <f>'3RK14-I - Rekonstrukce st...'!F31</f>
        <v>0</v>
      </c>
      <c r="BA95" s="100">
        <f>'3RK14-I - Rekonstrukce st...'!F32</f>
        <v>0</v>
      </c>
      <c r="BB95" s="100">
        <f>'3RK14-I - Rekonstrukce st...'!F33</f>
        <v>0</v>
      </c>
      <c r="BC95" s="100">
        <f>'3RK14-I - Rekonstrukce st...'!F34</f>
        <v>0</v>
      </c>
      <c r="BD95" s="102">
        <f>'3RK14-I - Rekonstrukce st...'!F35</f>
        <v>0</v>
      </c>
      <c r="BT95" s="103" t="s">
        <v>81</v>
      </c>
      <c r="BU95" s="103" t="s">
        <v>82</v>
      </c>
      <c r="BV95" s="103" t="s">
        <v>77</v>
      </c>
      <c r="BW95" s="103" t="s">
        <v>5</v>
      </c>
      <c r="BX95" s="103" t="s">
        <v>78</v>
      </c>
      <c r="CL95" s="103" t="s">
        <v>1</v>
      </c>
    </row>
    <row r="96" spans="1:90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6.95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oReI93pjhTe7Dj8FpruSYSFDpF4Ahv+WKYRnouuuVG9gGcdg1+SEeXGz2hTbR40pWkg0mEr/imDA37F3trAdXw==" saltValue="11ohjAfYIX3vHtZZW6+C8RH5EHV8KwZWwUPrvkCnGLqHfeKHNxR9uSOBlvtbGhC3bK6tZ922YH6H8z7pG1MMA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3RK14-I - Rekonstrukce st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47"/>
  <sheetViews>
    <sheetView showGridLines="0" tabSelected="1" topLeftCell="A327" workbookViewId="0">
      <selection activeCell="H330" sqref="H330:I33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8" t="s">
        <v>5</v>
      </c>
      <c r="AZ2" s="104" t="s">
        <v>83</v>
      </c>
      <c r="BA2" s="104" t="s">
        <v>84</v>
      </c>
      <c r="BB2" s="104" t="s">
        <v>1</v>
      </c>
      <c r="BC2" s="104" t="s">
        <v>85</v>
      </c>
      <c r="BD2" s="104" t="s">
        <v>86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86</v>
      </c>
      <c r="AZ3" s="104" t="s">
        <v>87</v>
      </c>
      <c r="BA3" s="104" t="s">
        <v>87</v>
      </c>
      <c r="BB3" s="104" t="s">
        <v>1</v>
      </c>
      <c r="BC3" s="104" t="s">
        <v>88</v>
      </c>
      <c r="BD3" s="104" t="s">
        <v>86</v>
      </c>
    </row>
    <row r="4" spans="1:56" s="1" customFormat="1" ht="24.95" customHeight="1">
      <c r="B4" s="21"/>
      <c r="D4" s="107" t="s">
        <v>89</v>
      </c>
      <c r="L4" s="21"/>
      <c r="M4" s="108" t="s">
        <v>10</v>
      </c>
      <c r="AT4" s="18" t="s">
        <v>4</v>
      </c>
    </row>
    <row r="5" spans="1:56" s="1" customFormat="1" ht="6.95" customHeight="1">
      <c r="B5" s="21"/>
      <c r="L5" s="21"/>
    </row>
    <row r="6" spans="1:56" s="2" customFormat="1" ht="12" customHeight="1">
      <c r="A6" s="35"/>
      <c r="B6" s="40"/>
      <c r="C6" s="35"/>
      <c r="D6" s="109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56" s="2" customFormat="1" ht="16.5" customHeight="1">
      <c r="A7" s="35"/>
      <c r="B7" s="40"/>
      <c r="C7" s="35"/>
      <c r="D7" s="35"/>
      <c r="E7" s="312" t="s">
        <v>17</v>
      </c>
      <c r="F7" s="313"/>
      <c r="G7" s="313"/>
      <c r="H7" s="313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56" s="2" customFormat="1" ht="11.25">
      <c r="A8" s="35"/>
      <c r="B8" s="40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2" customHeight="1">
      <c r="A9" s="35"/>
      <c r="B9" s="40"/>
      <c r="C9" s="35"/>
      <c r="D9" s="109" t="s">
        <v>18</v>
      </c>
      <c r="E9" s="35"/>
      <c r="F9" s="110" t="s">
        <v>1</v>
      </c>
      <c r="G9" s="35"/>
      <c r="H9" s="35"/>
      <c r="I9" s="109" t="s">
        <v>19</v>
      </c>
      <c r="J9" s="110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2" customHeight="1">
      <c r="A10" s="35"/>
      <c r="B10" s="40"/>
      <c r="C10" s="35"/>
      <c r="D10" s="109" t="s">
        <v>20</v>
      </c>
      <c r="E10" s="35"/>
      <c r="F10" s="110" t="s">
        <v>21</v>
      </c>
      <c r="G10" s="35"/>
      <c r="H10" s="35"/>
      <c r="I10" s="109" t="s">
        <v>22</v>
      </c>
      <c r="J10" s="111" t="str">
        <f>'Rekapitulace stavby'!AN8</f>
        <v>29. 11. 2021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0.9" customHeight="1">
      <c r="A11" s="35"/>
      <c r="B11" s="40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09" t="s">
        <v>24</v>
      </c>
      <c r="E12" s="35"/>
      <c r="F12" s="35"/>
      <c r="G12" s="35"/>
      <c r="H12" s="35"/>
      <c r="I12" s="109" t="s">
        <v>25</v>
      </c>
      <c r="J12" s="110" t="s">
        <v>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8" customHeight="1">
      <c r="A13" s="35"/>
      <c r="B13" s="40"/>
      <c r="C13" s="35"/>
      <c r="D13" s="35"/>
      <c r="E13" s="110" t="s">
        <v>26</v>
      </c>
      <c r="F13" s="35"/>
      <c r="G13" s="35"/>
      <c r="H13" s="35"/>
      <c r="I13" s="109" t="s">
        <v>27</v>
      </c>
      <c r="J13" s="110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6.95" customHeigh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2" customHeight="1">
      <c r="A15" s="35"/>
      <c r="B15" s="40"/>
      <c r="C15" s="35"/>
      <c r="D15" s="109" t="s">
        <v>28</v>
      </c>
      <c r="E15" s="35"/>
      <c r="F15" s="35"/>
      <c r="G15" s="35"/>
      <c r="H15" s="35"/>
      <c r="I15" s="109" t="s">
        <v>25</v>
      </c>
      <c r="J15" s="31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8" customHeight="1">
      <c r="A16" s="35"/>
      <c r="B16" s="40"/>
      <c r="C16" s="35"/>
      <c r="D16" s="35"/>
      <c r="E16" s="314" t="str">
        <f>'Rekapitulace stavby'!E14</f>
        <v>Vyplň údaj</v>
      </c>
      <c r="F16" s="315"/>
      <c r="G16" s="315"/>
      <c r="H16" s="315"/>
      <c r="I16" s="109" t="s">
        <v>27</v>
      </c>
      <c r="J16" s="31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6.95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09" t="s">
        <v>30</v>
      </c>
      <c r="E18" s="35"/>
      <c r="F18" s="35"/>
      <c r="G18" s="35"/>
      <c r="H18" s="35"/>
      <c r="I18" s="109" t="s">
        <v>25</v>
      </c>
      <c r="J18" s="110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0" t="s">
        <v>31</v>
      </c>
      <c r="F19" s="35"/>
      <c r="G19" s="35"/>
      <c r="H19" s="35"/>
      <c r="I19" s="109" t="s">
        <v>27</v>
      </c>
      <c r="J19" s="110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09" t="s">
        <v>33</v>
      </c>
      <c r="E21" s="35"/>
      <c r="F21" s="35"/>
      <c r="G21" s="35"/>
      <c r="H21" s="35"/>
      <c r="I21" s="109" t="s">
        <v>25</v>
      </c>
      <c r="J21" s="110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110" t="s">
        <v>34</v>
      </c>
      <c r="F22" s="35"/>
      <c r="G22" s="35"/>
      <c r="H22" s="35"/>
      <c r="I22" s="109" t="s">
        <v>27</v>
      </c>
      <c r="J22" s="110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09" t="s">
        <v>35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16.5" customHeight="1">
      <c r="A25" s="112"/>
      <c r="B25" s="113"/>
      <c r="C25" s="112"/>
      <c r="D25" s="112"/>
      <c r="E25" s="316" t="s">
        <v>1</v>
      </c>
      <c r="F25" s="316"/>
      <c r="G25" s="316"/>
      <c r="H25" s="316"/>
      <c r="I25" s="112"/>
      <c r="J25" s="112"/>
      <c r="K25" s="112"/>
      <c r="L25" s="114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115"/>
      <c r="E27" s="115"/>
      <c r="F27" s="115"/>
      <c r="G27" s="115"/>
      <c r="H27" s="115"/>
      <c r="I27" s="115"/>
      <c r="J27" s="115"/>
      <c r="K27" s="11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25.35" customHeight="1">
      <c r="A28" s="35"/>
      <c r="B28" s="40"/>
      <c r="C28" s="35"/>
      <c r="D28" s="116" t="s">
        <v>36</v>
      </c>
      <c r="E28" s="35"/>
      <c r="F28" s="35"/>
      <c r="G28" s="35"/>
      <c r="H28" s="35"/>
      <c r="I28" s="35"/>
      <c r="J28" s="117">
        <f>ROUND(J135, 2)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35"/>
      <c r="E30" s="35"/>
      <c r="F30" s="118" t="s">
        <v>38</v>
      </c>
      <c r="G30" s="35"/>
      <c r="H30" s="35"/>
      <c r="I30" s="118" t="s">
        <v>37</v>
      </c>
      <c r="J30" s="118" t="s">
        <v>39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19" t="s">
        <v>40</v>
      </c>
      <c r="E31" s="109" t="s">
        <v>41</v>
      </c>
      <c r="F31" s="120">
        <f>ROUND((SUM(BE135:BE346)),  2)</f>
        <v>0</v>
      </c>
      <c r="G31" s="35"/>
      <c r="H31" s="35"/>
      <c r="I31" s="121">
        <v>0.21</v>
      </c>
      <c r="J31" s="120">
        <f>ROUND(((SUM(BE135:BE346))*I31),  2)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109" t="s">
        <v>42</v>
      </c>
      <c r="F32" s="120">
        <f>ROUND((SUM(BF135:BF346)),  2)</f>
        <v>0</v>
      </c>
      <c r="G32" s="35"/>
      <c r="H32" s="35"/>
      <c r="I32" s="121">
        <v>0.15</v>
      </c>
      <c r="J32" s="120">
        <f>ROUND(((SUM(BF135:BF346))*I32), 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35"/>
      <c r="E33" s="109" t="s">
        <v>43</v>
      </c>
      <c r="F33" s="120">
        <f>ROUND((SUM(BG135:BG346)),  2)</f>
        <v>0</v>
      </c>
      <c r="G33" s="35"/>
      <c r="H33" s="35"/>
      <c r="I33" s="121">
        <v>0.21</v>
      </c>
      <c r="J33" s="120">
        <f>0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09" t="s">
        <v>44</v>
      </c>
      <c r="F34" s="120">
        <f>ROUND((SUM(BH135:BH346)),  2)</f>
        <v>0</v>
      </c>
      <c r="G34" s="35"/>
      <c r="H34" s="35"/>
      <c r="I34" s="121">
        <v>0.15</v>
      </c>
      <c r="J34" s="120">
        <f>0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9" t="s">
        <v>45</v>
      </c>
      <c r="F35" s="120">
        <f>ROUND((SUM(BI135:BI346)),  2)</f>
        <v>0</v>
      </c>
      <c r="G35" s="35"/>
      <c r="H35" s="35"/>
      <c r="I35" s="121">
        <v>0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6.95" customHeight="1">
      <c r="A36" s="35"/>
      <c r="B36" s="40"/>
      <c r="C36" s="35"/>
      <c r="D36" s="35"/>
      <c r="E36" s="35"/>
      <c r="F36" s="35"/>
      <c r="G36" s="35"/>
      <c r="H36" s="35"/>
      <c r="I36" s="35"/>
      <c r="J36" s="35"/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25.35" customHeight="1">
      <c r="A37" s="35"/>
      <c r="B37" s="40"/>
      <c r="C37" s="122"/>
      <c r="D37" s="123" t="s">
        <v>46</v>
      </c>
      <c r="E37" s="124"/>
      <c r="F37" s="124"/>
      <c r="G37" s="125" t="s">
        <v>47</v>
      </c>
      <c r="H37" s="126" t="s">
        <v>48</v>
      </c>
      <c r="I37" s="124"/>
      <c r="J37" s="127">
        <f>SUM(J28:J35)</f>
        <v>0</v>
      </c>
      <c r="K37" s="128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1" customFormat="1" ht="14.45" customHeight="1">
      <c r="B39" s="21"/>
      <c r="L39" s="21"/>
    </row>
    <row r="40" spans="1:31" s="1" customFormat="1" ht="14.45" customHeight="1">
      <c r="B40" s="21"/>
      <c r="L40" s="2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290" t="str">
        <f>E7</f>
        <v>Rekonstrukce střešního pláště tělocvičny ZŠ Petřiny</v>
      </c>
      <c r="F85" s="317"/>
      <c r="G85" s="317"/>
      <c r="H85" s="31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2" customHeight="1">
      <c r="A87" s="35"/>
      <c r="B87" s="36"/>
      <c r="C87" s="30" t="s">
        <v>20</v>
      </c>
      <c r="D87" s="37"/>
      <c r="E87" s="37"/>
      <c r="F87" s="28" t="str">
        <f>F10</f>
        <v>Na Okraji 305/43, 162 00 Praha 6-Veleslavín</v>
      </c>
      <c r="G87" s="37"/>
      <c r="H87" s="37"/>
      <c r="I87" s="30" t="s">
        <v>22</v>
      </c>
      <c r="J87" s="67" t="str">
        <f>IF(J10="","",J10)</f>
        <v>29. 11. 2021</v>
      </c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25.7" customHeight="1">
      <c r="A89" s="35"/>
      <c r="B89" s="36"/>
      <c r="C89" s="30" t="s">
        <v>24</v>
      </c>
      <c r="D89" s="37"/>
      <c r="E89" s="37"/>
      <c r="F89" s="28" t="str">
        <f>E13</f>
        <v>Městská část Praha 6, v zast. Sneo a.s.</v>
      </c>
      <c r="G89" s="37"/>
      <c r="H89" s="37"/>
      <c r="I89" s="30" t="s">
        <v>30</v>
      </c>
      <c r="J89" s="33" t="str">
        <f>E19</f>
        <v>Sibre s.r.o., Ing. Radek Krýza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15.2" customHeight="1">
      <c r="A90" s="35"/>
      <c r="B90" s="36"/>
      <c r="C90" s="30" t="s">
        <v>28</v>
      </c>
      <c r="D90" s="37"/>
      <c r="E90" s="37"/>
      <c r="F90" s="28" t="str">
        <f>IF(E16="","",E16)</f>
        <v>Vyplň údaj</v>
      </c>
      <c r="G90" s="37"/>
      <c r="H90" s="37"/>
      <c r="I90" s="30" t="s">
        <v>33</v>
      </c>
      <c r="J90" s="33" t="str">
        <f>E22</f>
        <v>Ing. M.Locihová</v>
      </c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9.25" customHeight="1">
      <c r="A92" s="35"/>
      <c r="B92" s="36"/>
      <c r="C92" s="140" t="s">
        <v>91</v>
      </c>
      <c r="D92" s="141"/>
      <c r="E92" s="141"/>
      <c r="F92" s="141"/>
      <c r="G92" s="141"/>
      <c r="H92" s="141"/>
      <c r="I92" s="141"/>
      <c r="J92" s="142" t="s">
        <v>92</v>
      </c>
      <c r="K92" s="141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2.9" customHeight="1">
      <c r="A94" s="35"/>
      <c r="B94" s="36"/>
      <c r="C94" s="143" t="s">
        <v>93</v>
      </c>
      <c r="D94" s="37"/>
      <c r="E94" s="37"/>
      <c r="F94" s="37"/>
      <c r="G94" s="37"/>
      <c r="H94" s="37"/>
      <c r="I94" s="37"/>
      <c r="J94" s="85">
        <f>J135</f>
        <v>0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8" t="s">
        <v>94</v>
      </c>
    </row>
    <row r="95" spans="1:47" s="9" customFormat="1" ht="24.95" customHeight="1">
      <c r="B95" s="144"/>
      <c r="C95" s="145"/>
      <c r="D95" s="146" t="s">
        <v>95</v>
      </c>
      <c r="E95" s="147"/>
      <c r="F95" s="147"/>
      <c r="G95" s="147"/>
      <c r="H95" s="147"/>
      <c r="I95" s="147"/>
      <c r="J95" s="148">
        <f>J136</f>
        <v>0</v>
      </c>
      <c r="K95" s="145"/>
      <c r="L95" s="149"/>
    </row>
    <row r="96" spans="1:47" s="10" customFormat="1" ht="19.899999999999999" customHeight="1">
      <c r="B96" s="150"/>
      <c r="C96" s="151"/>
      <c r="D96" s="152" t="s">
        <v>96</v>
      </c>
      <c r="E96" s="153"/>
      <c r="F96" s="153"/>
      <c r="G96" s="153"/>
      <c r="H96" s="153"/>
      <c r="I96" s="153"/>
      <c r="J96" s="154">
        <f>J137</f>
        <v>0</v>
      </c>
      <c r="K96" s="151"/>
      <c r="L96" s="155"/>
    </row>
    <row r="97" spans="2:12" s="10" customFormat="1" ht="19.899999999999999" customHeight="1">
      <c r="B97" s="150"/>
      <c r="C97" s="151"/>
      <c r="D97" s="152" t="s">
        <v>97</v>
      </c>
      <c r="E97" s="153"/>
      <c r="F97" s="153"/>
      <c r="G97" s="153"/>
      <c r="H97" s="153"/>
      <c r="I97" s="153"/>
      <c r="J97" s="154">
        <f>J156</f>
        <v>0</v>
      </c>
      <c r="K97" s="151"/>
      <c r="L97" s="155"/>
    </row>
    <row r="98" spans="2:12" s="10" customFormat="1" ht="19.899999999999999" customHeight="1">
      <c r="B98" s="150"/>
      <c r="C98" s="151"/>
      <c r="D98" s="152" t="s">
        <v>98</v>
      </c>
      <c r="E98" s="153"/>
      <c r="F98" s="153"/>
      <c r="G98" s="153"/>
      <c r="H98" s="153"/>
      <c r="I98" s="153"/>
      <c r="J98" s="154">
        <f>J174</f>
        <v>0</v>
      </c>
      <c r="K98" s="151"/>
      <c r="L98" s="155"/>
    </row>
    <row r="99" spans="2:12" s="10" customFormat="1" ht="19.899999999999999" customHeight="1">
      <c r="B99" s="150"/>
      <c r="C99" s="151"/>
      <c r="D99" s="152" t="s">
        <v>99</v>
      </c>
      <c r="E99" s="153"/>
      <c r="F99" s="153"/>
      <c r="G99" s="153"/>
      <c r="H99" s="153"/>
      <c r="I99" s="153"/>
      <c r="J99" s="154">
        <f>J184</f>
        <v>0</v>
      </c>
      <c r="K99" s="151"/>
      <c r="L99" s="155"/>
    </row>
    <row r="100" spans="2:12" s="10" customFormat="1" ht="19.899999999999999" customHeight="1">
      <c r="B100" s="150"/>
      <c r="C100" s="151"/>
      <c r="D100" s="152" t="s">
        <v>100</v>
      </c>
      <c r="E100" s="153"/>
      <c r="F100" s="153"/>
      <c r="G100" s="153"/>
      <c r="H100" s="153"/>
      <c r="I100" s="153"/>
      <c r="J100" s="154">
        <f>J190</f>
        <v>0</v>
      </c>
      <c r="K100" s="151"/>
      <c r="L100" s="155"/>
    </row>
    <row r="101" spans="2:12" s="9" customFormat="1" ht="24.95" customHeight="1">
      <c r="B101" s="144"/>
      <c r="C101" s="145"/>
      <c r="D101" s="146" t="s">
        <v>101</v>
      </c>
      <c r="E101" s="147"/>
      <c r="F101" s="147"/>
      <c r="G101" s="147"/>
      <c r="H101" s="147"/>
      <c r="I101" s="147"/>
      <c r="J101" s="148">
        <f>J192</f>
        <v>0</v>
      </c>
      <c r="K101" s="145"/>
      <c r="L101" s="149"/>
    </row>
    <row r="102" spans="2:12" s="10" customFormat="1" ht="19.899999999999999" customHeight="1">
      <c r="B102" s="150"/>
      <c r="C102" s="151"/>
      <c r="D102" s="152" t="s">
        <v>102</v>
      </c>
      <c r="E102" s="153"/>
      <c r="F102" s="153"/>
      <c r="G102" s="153"/>
      <c r="H102" s="153"/>
      <c r="I102" s="153"/>
      <c r="J102" s="154">
        <f>J193</f>
        <v>0</v>
      </c>
      <c r="K102" s="151"/>
      <c r="L102" s="155"/>
    </row>
    <row r="103" spans="2:12" s="10" customFormat="1" ht="19.899999999999999" customHeight="1">
      <c r="B103" s="150"/>
      <c r="C103" s="151"/>
      <c r="D103" s="152" t="s">
        <v>103</v>
      </c>
      <c r="E103" s="153"/>
      <c r="F103" s="153"/>
      <c r="G103" s="153"/>
      <c r="H103" s="153"/>
      <c r="I103" s="153"/>
      <c r="J103" s="154">
        <f>J209</f>
        <v>0</v>
      </c>
      <c r="K103" s="151"/>
      <c r="L103" s="155"/>
    </row>
    <row r="104" spans="2:12" s="10" customFormat="1" ht="19.899999999999999" customHeight="1">
      <c r="B104" s="150"/>
      <c r="C104" s="151"/>
      <c r="D104" s="152" t="s">
        <v>104</v>
      </c>
      <c r="E104" s="153"/>
      <c r="F104" s="153"/>
      <c r="G104" s="153"/>
      <c r="H104" s="153"/>
      <c r="I104" s="153"/>
      <c r="J104" s="154">
        <f>J232</f>
        <v>0</v>
      </c>
      <c r="K104" s="151"/>
      <c r="L104" s="155"/>
    </row>
    <row r="105" spans="2:12" s="10" customFormat="1" ht="19.899999999999999" customHeight="1">
      <c r="B105" s="150"/>
      <c r="C105" s="151"/>
      <c r="D105" s="152" t="s">
        <v>105</v>
      </c>
      <c r="E105" s="153"/>
      <c r="F105" s="153"/>
      <c r="G105" s="153"/>
      <c r="H105" s="153"/>
      <c r="I105" s="153"/>
      <c r="J105" s="154">
        <f>J252</f>
        <v>0</v>
      </c>
      <c r="K105" s="151"/>
      <c r="L105" s="155"/>
    </row>
    <row r="106" spans="2:12" s="10" customFormat="1" ht="19.899999999999999" customHeight="1">
      <c r="B106" s="150"/>
      <c r="C106" s="151"/>
      <c r="D106" s="152" t="s">
        <v>106</v>
      </c>
      <c r="E106" s="153"/>
      <c r="F106" s="153"/>
      <c r="G106" s="153"/>
      <c r="H106" s="153"/>
      <c r="I106" s="153"/>
      <c r="J106" s="154">
        <f>J263</f>
        <v>0</v>
      </c>
      <c r="K106" s="151"/>
      <c r="L106" s="155"/>
    </row>
    <row r="107" spans="2:12" s="10" customFormat="1" ht="19.899999999999999" customHeight="1">
      <c r="B107" s="150"/>
      <c r="C107" s="151"/>
      <c r="D107" s="152" t="s">
        <v>107</v>
      </c>
      <c r="E107" s="153"/>
      <c r="F107" s="153"/>
      <c r="G107" s="153"/>
      <c r="H107" s="153"/>
      <c r="I107" s="153"/>
      <c r="J107" s="154">
        <f>J276</f>
        <v>0</v>
      </c>
      <c r="K107" s="151"/>
      <c r="L107" s="155"/>
    </row>
    <row r="108" spans="2:12" s="10" customFormat="1" ht="19.899999999999999" customHeight="1">
      <c r="B108" s="150"/>
      <c r="C108" s="151"/>
      <c r="D108" s="152" t="s">
        <v>108</v>
      </c>
      <c r="E108" s="153"/>
      <c r="F108" s="153"/>
      <c r="G108" s="153"/>
      <c r="H108" s="153"/>
      <c r="I108" s="153"/>
      <c r="J108" s="154">
        <f>J281</f>
        <v>0</v>
      </c>
      <c r="K108" s="151"/>
      <c r="L108" s="155"/>
    </row>
    <row r="109" spans="2:12" s="10" customFormat="1" ht="19.899999999999999" customHeight="1">
      <c r="B109" s="150"/>
      <c r="C109" s="151"/>
      <c r="D109" s="152" t="s">
        <v>109</v>
      </c>
      <c r="E109" s="153"/>
      <c r="F109" s="153"/>
      <c r="G109" s="153"/>
      <c r="H109" s="153"/>
      <c r="I109" s="153"/>
      <c r="J109" s="154">
        <f>J294</f>
        <v>0</v>
      </c>
      <c r="K109" s="151"/>
      <c r="L109" s="155"/>
    </row>
    <row r="110" spans="2:12" s="10" customFormat="1" ht="19.899999999999999" customHeight="1">
      <c r="B110" s="150"/>
      <c r="C110" s="151"/>
      <c r="D110" s="152" t="s">
        <v>110</v>
      </c>
      <c r="E110" s="153"/>
      <c r="F110" s="153"/>
      <c r="G110" s="153"/>
      <c r="H110" s="153"/>
      <c r="I110" s="153"/>
      <c r="J110" s="154">
        <f>J318</f>
        <v>0</v>
      </c>
      <c r="K110" s="151"/>
      <c r="L110" s="155"/>
    </row>
    <row r="111" spans="2:12" s="9" customFormat="1" ht="24.95" customHeight="1">
      <c r="B111" s="144"/>
      <c r="C111" s="145"/>
      <c r="D111" s="146" t="s">
        <v>111</v>
      </c>
      <c r="E111" s="147"/>
      <c r="F111" s="147"/>
      <c r="G111" s="147"/>
      <c r="H111" s="147"/>
      <c r="I111" s="147"/>
      <c r="J111" s="148">
        <f>J328</f>
        <v>0</v>
      </c>
      <c r="K111" s="145"/>
      <c r="L111" s="149"/>
    </row>
    <row r="112" spans="2:12" s="10" customFormat="1" ht="19.899999999999999" customHeight="1">
      <c r="B112" s="150"/>
      <c r="C112" s="151"/>
      <c r="D112" s="152" t="s">
        <v>112</v>
      </c>
      <c r="E112" s="153"/>
      <c r="F112" s="153"/>
      <c r="G112" s="153"/>
      <c r="H112" s="153"/>
      <c r="I112" s="153"/>
      <c r="J112" s="154">
        <f>J329</f>
        <v>0</v>
      </c>
      <c r="K112" s="151"/>
      <c r="L112" s="155"/>
    </row>
    <row r="113" spans="1:31" s="10" customFormat="1" ht="19.899999999999999" customHeight="1">
      <c r="B113" s="150"/>
      <c r="C113" s="151"/>
      <c r="D113" s="152" t="s">
        <v>113</v>
      </c>
      <c r="E113" s="153"/>
      <c r="F113" s="153"/>
      <c r="G113" s="153"/>
      <c r="H113" s="153"/>
      <c r="I113" s="153"/>
      <c r="J113" s="154">
        <f>J333</f>
        <v>0</v>
      </c>
      <c r="K113" s="151"/>
      <c r="L113" s="155"/>
    </row>
    <row r="114" spans="1:31" s="10" customFormat="1" ht="19.899999999999999" customHeight="1">
      <c r="B114" s="150"/>
      <c r="C114" s="151"/>
      <c r="D114" s="152" t="s">
        <v>114</v>
      </c>
      <c r="E114" s="153"/>
      <c r="F114" s="153"/>
      <c r="G114" s="153"/>
      <c r="H114" s="153"/>
      <c r="I114" s="153"/>
      <c r="J114" s="154">
        <f>J337</f>
        <v>0</v>
      </c>
      <c r="K114" s="151"/>
      <c r="L114" s="155"/>
    </row>
    <row r="115" spans="1:31" s="10" customFormat="1" ht="19.899999999999999" customHeight="1">
      <c r="B115" s="150"/>
      <c r="C115" s="151"/>
      <c r="D115" s="152" t="s">
        <v>115</v>
      </c>
      <c r="E115" s="153"/>
      <c r="F115" s="153"/>
      <c r="G115" s="153"/>
      <c r="H115" s="153"/>
      <c r="I115" s="153"/>
      <c r="J115" s="154">
        <f>J339</f>
        <v>0</v>
      </c>
      <c r="K115" s="151"/>
      <c r="L115" s="155"/>
    </row>
    <row r="116" spans="1:31" s="10" customFormat="1" ht="19.899999999999999" customHeight="1">
      <c r="B116" s="150"/>
      <c r="C116" s="151"/>
      <c r="D116" s="152" t="s">
        <v>116</v>
      </c>
      <c r="E116" s="153"/>
      <c r="F116" s="153"/>
      <c r="G116" s="153"/>
      <c r="H116" s="153"/>
      <c r="I116" s="153"/>
      <c r="J116" s="154">
        <f>J341</f>
        <v>0</v>
      </c>
      <c r="K116" s="151"/>
      <c r="L116" s="155"/>
    </row>
    <row r="117" spans="1:31" s="10" customFormat="1" ht="19.899999999999999" customHeight="1">
      <c r="B117" s="150"/>
      <c r="C117" s="151"/>
      <c r="D117" s="152" t="s">
        <v>117</v>
      </c>
      <c r="E117" s="153"/>
      <c r="F117" s="153"/>
      <c r="G117" s="153"/>
      <c r="H117" s="153"/>
      <c r="I117" s="153"/>
      <c r="J117" s="154">
        <f>J343</f>
        <v>0</v>
      </c>
      <c r="K117" s="151"/>
      <c r="L117" s="155"/>
    </row>
    <row r="118" spans="1:31" s="2" customFormat="1" ht="21.7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5" customHeight="1">
      <c r="A119" s="35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pans="1:31" s="2" customFormat="1" ht="6.95" customHeight="1">
      <c r="A123" s="35"/>
      <c r="B123" s="57"/>
      <c r="C123" s="58"/>
      <c r="D123" s="58"/>
      <c r="E123" s="58"/>
      <c r="F123" s="58"/>
      <c r="G123" s="58"/>
      <c r="H123" s="58"/>
      <c r="I123" s="58"/>
      <c r="J123" s="58"/>
      <c r="K123" s="58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24.95" customHeight="1">
      <c r="A124" s="35"/>
      <c r="B124" s="36"/>
      <c r="C124" s="24" t="s">
        <v>118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16</v>
      </c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290" t="str">
        <f>E7</f>
        <v>Rekonstrukce střešního pláště tělocvičny ZŠ Petřiny</v>
      </c>
      <c r="F127" s="317"/>
      <c r="G127" s="317"/>
      <c r="H127" s="31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20</v>
      </c>
      <c r="D129" s="37"/>
      <c r="E129" s="37"/>
      <c r="F129" s="28" t="str">
        <f>F10</f>
        <v>Na Okraji 305/43, 162 00 Praha 6-Veleslavín</v>
      </c>
      <c r="G129" s="37"/>
      <c r="H129" s="37"/>
      <c r="I129" s="30" t="s">
        <v>22</v>
      </c>
      <c r="J129" s="67" t="str">
        <f>IF(J10="","",J10)</f>
        <v>29. 11. 2021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25.7" customHeight="1">
      <c r="A131" s="35"/>
      <c r="B131" s="36"/>
      <c r="C131" s="30" t="s">
        <v>24</v>
      </c>
      <c r="D131" s="37"/>
      <c r="E131" s="37"/>
      <c r="F131" s="28" t="str">
        <f>E13</f>
        <v>Městská část Praha 6, v zast. Sneo a.s.</v>
      </c>
      <c r="G131" s="37"/>
      <c r="H131" s="37"/>
      <c r="I131" s="30" t="s">
        <v>30</v>
      </c>
      <c r="J131" s="33" t="str">
        <f>E19</f>
        <v>Sibre s.r.o., Ing. Radek Krýza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5.2" customHeight="1">
      <c r="A132" s="35"/>
      <c r="B132" s="36"/>
      <c r="C132" s="30" t="s">
        <v>28</v>
      </c>
      <c r="D132" s="37"/>
      <c r="E132" s="37"/>
      <c r="F132" s="28" t="str">
        <f>IF(E16="","",E16)</f>
        <v>Vyplň údaj</v>
      </c>
      <c r="G132" s="37"/>
      <c r="H132" s="37"/>
      <c r="I132" s="30" t="s">
        <v>33</v>
      </c>
      <c r="J132" s="33" t="str">
        <f>E22</f>
        <v>Ing. M.Locihová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0.3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11" customFormat="1" ht="29.25" customHeight="1">
      <c r="A134" s="156"/>
      <c r="B134" s="157"/>
      <c r="C134" s="158" t="s">
        <v>119</v>
      </c>
      <c r="D134" s="159" t="s">
        <v>61</v>
      </c>
      <c r="E134" s="159" t="s">
        <v>57</v>
      </c>
      <c r="F134" s="159" t="s">
        <v>58</v>
      </c>
      <c r="G134" s="159" t="s">
        <v>120</v>
      </c>
      <c r="H134" s="159" t="s">
        <v>121</v>
      </c>
      <c r="I134" s="159" t="s">
        <v>122</v>
      </c>
      <c r="J134" s="160" t="s">
        <v>92</v>
      </c>
      <c r="K134" s="161" t="s">
        <v>123</v>
      </c>
      <c r="L134" s="162"/>
      <c r="M134" s="76" t="s">
        <v>1</v>
      </c>
      <c r="N134" s="77" t="s">
        <v>40</v>
      </c>
      <c r="O134" s="77" t="s">
        <v>124</v>
      </c>
      <c r="P134" s="77" t="s">
        <v>125</v>
      </c>
      <c r="Q134" s="77" t="s">
        <v>126</v>
      </c>
      <c r="R134" s="77" t="s">
        <v>127</v>
      </c>
      <c r="S134" s="77" t="s">
        <v>128</v>
      </c>
      <c r="T134" s="78" t="s">
        <v>129</v>
      </c>
      <c r="U134" s="156"/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/>
    </row>
    <row r="135" spans="1:65" s="2" customFormat="1" ht="22.9" customHeight="1">
      <c r="A135" s="35"/>
      <c r="B135" s="36"/>
      <c r="C135" s="83" t="s">
        <v>130</v>
      </c>
      <c r="D135" s="37"/>
      <c r="E135" s="37"/>
      <c r="F135" s="37"/>
      <c r="G135" s="37"/>
      <c r="H135" s="37"/>
      <c r="I135" s="37"/>
      <c r="J135" s="163">
        <f>BK135</f>
        <v>0</v>
      </c>
      <c r="K135" s="37"/>
      <c r="L135" s="40"/>
      <c r="M135" s="79"/>
      <c r="N135" s="164"/>
      <c r="O135" s="80"/>
      <c r="P135" s="165">
        <f>P136+P192+P328</f>
        <v>0</v>
      </c>
      <c r="Q135" s="80"/>
      <c r="R135" s="165">
        <f>R136+R192+R328</f>
        <v>215.50875830000001</v>
      </c>
      <c r="S135" s="80"/>
      <c r="T135" s="166">
        <f>T136+T192+T328</f>
        <v>37.251303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75</v>
      </c>
      <c r="AU135" s="18" t="s">
        <v>94</v>
      </c>
      <c r="BK135" s="167">
        <f>BK136+BK192+BK328</f>
        <v>0</v>
      </c>
    </row>
    <row r="136" spans="1:65" s="12" customFormat="1" ht="25.9" customHeight="1">
      <c r="B136" s="168"/>
      <c r="C136" s="169"/>
      <c r="D136" s="170" t="s">
        <v>75</v>
      </c>
      <c r="E136" s="171" t="s">
        <v>131</v>
      </c>
      <c r="F136" s="171" t="s">
        <v>132</v>
      </c>
      <c r="G136" s="169"/>
      <c r="H136" s="169"/>
      <c r="I136" s="172"/>
      <c r="J136" s="173">
        <f>BK136</f>
        <v>0</v>
      </c>
      <c r="K136" s="169"/>
      <c r="L136" s="174"/>
      <c r="M136" s="175"/>
      <c r="N136" s="176"/>
      <c r="O136" s="176"/>
      <c r="P136" s="177">
        <f>P137+P156+P174+P184+P190</f>
        <v>0</v>
      </c>
      <c r="Q136" s="176"/>
      <c r="R136" s="177">
        <f>R137+R156+R174+R184+R190</f>
        <v>207.10922093000002</v>
      </c>
      <c r="S136" s="176"/>
      <c r="T136" s="178">
        <f>T137+T156+T174+T184+T190</f>
        <v>15.141692000000001</v>
      </c>
      <c r="AR136" s="179" t="s">
        <v>81</v>
      </c>
      <c r="AT136" s="180" t="s">
        <v>75</v>
      </c>
      <c r="AU136" s="180" t="s">
        <v>76</v>
      </c>
      <c r="AY136" s="179" t="s">
        <v>133</v>
      </c>
      <c r="BK136" s="181">
        <f>BK137+BK156+BK174+BK184+BK190</f>
        <v>0</v>
      </c>
    </row>
    <row r="137" spans="1:65" s="12" customFormat="1" ht="22.9" customHeight="1">
      <c r="B137" s="168"/>
      <c r="C137" s="169"/>
      <c r="D137" s="170" t="s">
        <v>75</v>
      </c>
      <c r="E137" s="182" t="s">
        <v>134</v>
      </c>
      <c r="F137" s="182" t="s">
        <v>135</v>
      </c>
      <c r="G137" s="169"/>
      <c r="H137" s="169"/>
      <c r="I137" s="172"/>
      <c r="J137" s="183">
        <f>BK137</f>
        <v>0</v>
      </c>
      <c r="K137" s="169"/>
      <c r="L137" s="174"/>
      <c r="M137" s="175"/>
      <c r="N137" s="176"/>
      <c r="O137" s="176"/>
      <c r="P137" s="177">
        <f>SUM(P138:P155)</f>
        <v>0</v>
      </c>
      <c r="Q137" s="176"/>
      <c r="R137" s="177">
        <f>SUM(R138:R155)</f>
        <v>193.59116947000001</v>
      </c>
      <c r="S137" s="176"/>
      <c r="T137" s="178">
        <f>SUM(T138:T155)</f>
        <v>0</v>
      </c>
      <c r="AR137" s="179" t="s">
        <v>81</v>
      </c>
      <c r="AT137" s="180" t="s">
        <v>75</v>
      </c>
      <c r="AU137" s="180" t="s">
        <v>81</v>
      </c>
      <c r="AY137" s="179" t="s">
        <v>133</v>
      </c>
      <c r="BK137" s="181">
        <f>SUM(BK138:BK155)</f>
        <v>0</v>
      </c>
    </row>
    <row r="138" spans="1:65" s="2" customFormat="1" ht="24.2" customHeight="1">
      <c r="A138" s="35"/>
      <c r="B138" s="36"/>
      <c r="C138" s="184" t="s">
        <v>81</v>
      </c>
      <c r="D138" s="184" t="s">
        <v>136</v>
      </c>
      <c r="E138" s="185" t="s">
        <v>137</v>
      </c>
      <c r="F138" s="186" t="s">
        <v>138</v>
      </c>
      <c r="G138" s="187" t="s">
        <v>139</v>
      </c>
      <c r="H138" s="188">
        <v>0.495</v>
      </c>
      <c r="I138" s="189"/>
      <c r="J138" s="190">
        <f>ROUND(I138*H138,2)</f>
        <v>0</v>
      </c>
      <c r="K138" s="191"/>
      <c r="L138" s="40"/>
      <c r="M138" s="192" t="s">
        <v>1</v>
      </c>
      <c r="N138" s="193" t="s">
        <v>41</v>
      </c>
      <c r="O138" s="72"/>
      <c r="P138" s="194">
        <f>O138*H138</f>
        <v>0</v>
      </c>
      <c r="Q138" s="194">
        <v>1.8954</v>
      </c>
      <c r="R138" s="194">
        <f>Q138*H138</f>
        <v>0.93822300000000003</v>
      </c>
      <c r="S138" s="194">
        <v>0</v>
      </c>
      <c r="T138" s="19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6" t="s">
        <v>140</v>
      </c>
      <c r="AT138" s="196" t="s">
        <v>136</v>
      </c>
      <c r="AU138" s="196" t="s">
        <v>86</v>
      </c>
      <c r="AY138" s="18" t="s">
        <v>133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8" t="s">
        <v>81</v>
      </c>
      <c r="BK138" s="197">
        <f>ROUND(I138*H138,2)</f>
        <v>0</v>
      </c>
      <c r="BL138" s="18" t="s">
        <v>140</v>
      </c>
      <c r="BM138" s="196" t="s">
        <v>141</v>
      </c>
    </row>
    <row r="139" spans="1:65" s="13" customFormat="1" ht="11.25">
      <c r="B139" s="198"/>
      <c r="C139" s="199"/>
      <c r="D139" s="200" t="s">
        <v>142</v>
      </c>
      <c r="E139" s="201" t="s">
        <v>1</v>
      </c>
      <c r="F139" s="202" t="s">
        <v>143</v>
      </c>
      <c r="G139" s="199"/>
      <c r="H139" s="203">
        <v>0.495</v>
      </c>
      <c r="I139" s="204"/>
      <c r="J139" s="199"/>
      <c r="K139" s="199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142</v>
      </c>
      <c r="AU139" s="209" t="s">
        <v>86</v>
      </c>
      <c r="AV139" s="13" t="s">
        <v>86</v>
      </c>
      <c r="AW139" s="13" t="s">
        <v>32</v>
      </c>
      <c r="AX139" s="13" t="s">
        <v>81</v>
      </c>
      <c r="AY139" s="209" t="s">
        <v>133</v>
      </c>
    </row>
    <row r="140" spans="1:65" s="2" customFormat="1" ht="24.2" customHeight="1">
      <c r="A140" s="35"/>
      <c r="B140" s="36"/>
      <c r="C140" s="184" t="s">
        <v>86</v>
      </c>
      <c r="D140" s="184" t="s">
        <v>136</v>
      </c>
      <c r="E140" s="185" t="s">
        <v>144</v>
      </c>
      <c r="F140" s="186" t="s">
        <v>145</v>
      </c>
      <c r="G140" s="187" t="s">
        <v>146</v>
      </c>
      <c r="H140" s="188">
        <v>2</v>
      </c>
      <c r="I140" s="189"/>
      <c r="J140" s="190">
        <f>ROUND(I140*H140,2)</f>
        <v>0</v>
      </c>
      <c r="K140" s="191"/>
      <c r="L140" s="40"/>
      <c r="M140" s="192" t="s">
        <v>1</v>
      </c>
      <c r="N140" s="193" t="s">
        <v>41</v>
      </c>
      <c r="O140" s="72"/>
      <c r="P140" s="194">
        <f>O140*H140</f>
        <v>0</v>
      </c>
      <c r="Q140" s="194">
        <v>1.4880000000000001E-2</v>
      </c>
      <c r="R140" s="194">
        <f>Q140*H140</f>
        <v>2.9760000000000002E-2</v>
      </c>
      <c r="S140" s="194">
        <v>0</v>
      </c>
      <c r="T140" s="19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6" t="s">
        <v>140</v>
      </c>
      <c r="AT140" s="196" t="s">
        <v>136</v>
      </c>
      <c r="AU140" s="196" t="s">
        <v>86</v>
      </c>
      <c r="AY140" s="18" t="s">
        <v>133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8" t="s">
        <v>81</v>
      </c>
      <c r="BK140" s="197">
        <f>ROUND(I140*H140,2)</f>
        <v>0</v>
      </c>
      <c r="BL140" s="18" t="s">
        <v>140</v>
      </c>
      <c r="BM140" s="196" t="s">
        <v>147</v>
      </c>
    </row>
    <row r="141" spans="1:65" s="14" customFormat="1" ht="11.25">
      <c r="B141" s="210"/>
      <c r="C141" s="211"/>
      <c r="D141" s="200" t="s">
        <v>142</v>
      </c>
      <c r="E141" s="212" t="s">
        <v>1</v>
      </c>
      <c r="F141" s="213" t="s">
        <v>148</v>
      </c>
      <c r="G141" s="211"/>
      <c r="H141" s="212" t="s">
        <v>1</v>
      </c>
      <c r="I141" s="214"/>
      <c r="J141" s="211"/>
      <c r="K141" s="211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142</v>
      </c>
      <c r="AU141" s="219" t="s">
        <v>86</v>
      </c>
      <c r="AV141" s="14" t="s">
        <v>81</v>
      </c>
      <c r="AW141" s="14" t="s">
        <v>32</v>
      </c>
      <c r="AX141" s="14" t="s">
        <v>76</v>
      </c>
      <c r="AY141" s="219" t="s">
        <v>133</v>
      </c>
    </row>
    <row r="142" spans="1:65" s="13" customFormat="1" ht="11.25">
      <c r="B142" s="198"/>
      <c r="C142" s="199"/>
      <c r="D142" s="200" t="s">
        <v>142</v>
      </c>
      <c r="E142" s="201" t="s">
        <v>1</v>
      </c>
      <c r="F142" s="202" t="s">
        <v>86</v>
      </c>
      <c r="G142" s="199"/>
      <c r="H142" s="203">
        <v>2</v>
      </c>
      <c r="I142" s="204"/>
      <c r="J142" s="199"/>
      <c r="K142" s="199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142</v>
      </c>
      <c r="AU142" s="209" t="s">
        <v>86</v>
      </c>
      <c r="AV142" s="13" t="s">
        <v>86</v>
      </c>
      <c r="AW142" s="13" t="s">
        <v>32</v>
      </c>
      <c r="AX142" s="13" t="s">
        <v>81</v>
      </c>
      <c r="AY142" s="209" t="s">
        <v>133</v>
      </c>
    </row>
    <row r="143" spans="1:65" s="2" customFormat="1" ht="24.2" customHeight="1">
      <c r="A143" s="35"/>
      <c r="B143" s="36"/>
      <c r="C143" s="184" t="s">
        <v>134</v>
      </c>
      <c r="D143" s="184" t="s">
        <v>136</v>
      </c>
      <c r="E143" s="185" t="s">
        <v>149</v>
      </c>
      <c r="F143" s="186" t="s">
        <v>150</v>
      </c>
      <c r="G143" s="187" t="s">
        <v>139</v>
      </c>
      <c r="H143" s="188">
        <v>3.1070000000000002</v>
      </c>
      <c r="I143" s="189"/>
      <c r="J143" s="190">
        <f>ROUND(I143*H143,2)</f>
        <v>0</v>
      </c>
      <c r="K143" s="191"/>
      <c r="L143" s="40"/>
      <c r="M143" s="192" t="s">
        <v>1</v>
      </c>
      <c r="N143" s="193" t="s">
        <v>41</v>
      </c>
      <c r="O143" s="72"/>
      <c r="P143" s="194">
        <f>O143*H143</f>
        <v>0</v>
      </c>
      <c r="Q143" s="194">
        <v>2.4533100000000001</v>
      </c>
      <c r="R143" s="194">
        <f>Q143*H143</f>
        <v>7.6224341700000009</v>
      </c>
      <c r="S143" s="194">
        <v>0</v>
      </c>
      <c r="T143" s="19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6" t="s">
        <v>140</v>
      </c>
      <c r="AT143" s="196" t="s">
        <v>136</v>
      </c>
      <c r="AU143" s="196" t="s">
        <v>86</v>
      </c>
      <c r="AY143" s="18" t="s">
        <v>133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8" t="s">
        <v>81</v>
      </c>
      <c r="BK143" s="197">
        <f>ROUND(I143*H143,2)</f>
        <v>0</v>
      </c>
      <c r="BL143" s="18" t="s">
        <v>140</v>
      </c>
      <c r="BM143" s="196" t="s">
        <v>151</v>
      </c>
    </row>
    <row r="144" spans="1:65" s="14" customFormat="1" ht="11.25">
      <c r="B144" s="210"/>
      <c r="C144" s="211"/>
      <c r="D144" s="200" t="s">
        <v>142</v>
      </c>
      <c r="E144" s="212" t="s">
        <v>1</v>
      </c>
      <c r="F144" s="213" t="s">
        <v>152</v>
      </c>
      <c r="G144" s="211"/>
      <c r="H144" s="212" t="s">
        <v>1</v>
      </c>
      <c r="I144" s="214"/>
      <c r="J144" s="211"/>
      <c r="K144" s="211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142</v>
      </c>
      <c r="AU144" s="219" t="s">
        <v>86</v>
      </c>
      <c r="AV144" s="14" t="s">
        <v>81</v>
      </c>
      <c r="AW144" s="14" t="s">
        <v>32</v>
      </c>
      <c r="AX144" s="14" t="s">
        <v>76</v>
      </c>
      <c r="AY144" s="219" t="s">
        <v>133</v>
      </c>
    </row>
    <row r="145" spans="1:65" s="13" customFormat="1" ht="11.25">
      <c r="B145" s="198"/>
      <c r="C145" s="199"/>
      <c r="D145" s="200" t="s">
        <v>142</v>
      </c>
      <c r="E145" s="201" t="s">
        <v>1</v>
      </c>
      <c r="F145" s="202" t="s">
        <v>153</v>
      </c>
      <c r="G145" s="199"/>
      <c r="H145" s="203">
        <v>1.8320000000000001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142</v>
      </c>
      <c r="AU145" s="209" t="s">
        <v>86</v>
      </c>
      <c r="AV145" s="13" t="s">
        <v>86</v>
      </c>
      <c r="AW145" s="13" t="s">
        <v>32</v>
      </c>
      <c r="AX145" s="13" t="s">
        <v>76</v>
      </c>
      <c r="AY145" s="209" t="s">
        <v>133</v>
      </c>
    </row>
    <row r="146" spans="1:65" s="13" customFormat="1" ht="11.25">
      <c r="B146" s="198"/>
      <c r="C146" s="199"/>
      <c r="D146" s="200" t="s">
        <v>142</v>
      </c>
      <c r="E146" s="201" t="s">
        <v>1</v>
      </c>
      <c r="F146" s="202" t="s">
        <v>154</v>
      </c>
      <c r="G146" s="199"/>
      <c r="H146" s="203">
        <v>1.2749999999999999</v>
      </c>
      <c r="I146" s="204"/>
      <c r="J146" s="199"/>
      <c r="K146" s="199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142</v>
      </c>
      <c r="AU146" s="209" t="s">
        <v>86</v>
      </c>
      <c r="AV146" s="13" t="s">
        <v>86</v>
      </c>
      <c r="AW146" s="13" t="s">
        <v>32</v>
      </c>
      <c r="AX146" s="13" t="s">
        <v>76</v>
      </c>
      <c r="AY146" s="209" t="s">
        <v>133</v>
      </c>
    </row>
    <row r="147" spans="1:65" s="15" customFormat="1" ht="11.25">
      <c r="B147" s="220"/>
      <c r="C147" s="221"/>
      <c r="D147" s="200" t="s">
        <v>142</v>
      </c>
      <c r="E147" s="222" t="s">
        <v>1</v>
      </c>
      <c r="F147" s="223" t="s">
        <v>155</v>
      </c>
      <c r="G147" s="221"/>
      <c r="H147" s="224">
        <v>3.1070000000000002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142</v>
      </c>
      <c r="AU147" s="230" t="s">
        <v>86</v>
      </c>
      <c r="AV147" s="15" t="s">
        <v>140</v>
      </c>
      <c r="AW147" s="15" t="s">
        <v>32</v>
      </c>
      <c r="AX147" s="15" t="s">
        <v>81</v>
      </c>
      <c r="AY147" s="230" t="s">
        <v>133</v>
      </c>
    </row>
    <row r="148" spans="1:65" s="2" customFormat="1" ht="24.2" customHeight="1">
      <c r="A148" s="35"/>
      <c r="B148" s="36"/>
      <c r="C148" s="184" t="s">
        <v>140</v>
      </c>
      <c r="D148" s="184" t="s">
        <v>136</v>
      </c>
      <c r="E148" s="185" t="s">
        <v>156</v>
      </c>
      <c r="F148" s="186" t="s">
        <v>157</v>
      </c>
      <c r="G148" s="187" t="s">
        <v>158</v>
      </c>
      <c r="H148" s="188">
        <v>31.065000000000001</v>
      </c>
      <c r="I148" s="189"/>
      <c r="J148" s="190">
        <f>ROUND(I148*H148,2)</f>
        <v>0</v>
      </c>
      <c r="K148" s="191"/>
      <c r="L148" s="40"/>
      <c r="M148" s="192" t="s">
        <v>1</v>
      </c>
      <c r="N148" s="193" t="s">
        <v>41</v>
      </c>
      <c r="O148" s="72"/>
      <c r="P148" s="194">
        <f>O148*H148</f>
        <v>0</v>
      </c>
      <c r="Q148" s="194">
        <v>1.42E-3</v>
      </c>
      <c r="R148" s="194">
        <f>Q148*H148</f>
        <v>4.41123E-2</v>
      </c>
      <c r="S148" s="194">
        <v>0</v>
      </c>
      <c r="T148" s="19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6" t="s">
        <v>140</v>
      </c>
      <c r="AT148" s="196" t="s">
        <v>136</v>
      </c>
      <c r="AU148" s="196" t="s">
        <v>86</v>
      </c>
      <c r="AY148" s="18" t="s">
        <v>133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8" t="s">
        <v>81</v>
      </c>
      <c r="BK148" s="197">
        <f>ROUND(I148*H148,2)</f>
        <v>0</v>
      </c>
      <c r="BL148" s="18" t="s">
        <v>140</v>
      </c>
      <c r="BM148" s="196" t="s">
        <v>159</v>
      </c>
    </row>
    <row r="149" spans="1:65" s="13" customFormat="1" ht="11.25">
      <c r="B149" s="198"/>
      <c r="C149" s="199"/>
      <c r="D149" s="200" t="s">
        <v>142</v>
      </c>
      <c r="E149" s="201" t="s">
        <v>1</v>
      </c>
      <c r="F149" s="202" t="s">
        <v>160</v>
      </c>
      <c r="G149" s="199"/>
      <c r="H149" s="203">
        <v>18.315000000000001</v>
      </c>
      <c r="I149" s="204"/>
      <c r="J149" s="199"/>
      <c r="K149" s="199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142</v>
      </c>
      <c r="AU149" s="209" t="s">
        <v>86</v>
      </c>
      <c r="AV149" s="13" t="s">
        <v>86</v>
      </c>
      <c r="AW149" s="13" t="s">
        <v>32</v>
      </c>
      <c r="AX149" s="13" t="s">
        <v>76</v>
      </c>
      <c r="AY149" s="209" t="s">
        <v>133</v>
      </c>
    </row>
    <row r="150" spans="1:65" s="13" customFormat="1" ht="11.25">
      <c r="B150" s="198"/>
      <c r="C150" s="199"/>
      <c r="D150" s="200" t="s">
        <v>142</v>
      </c>
      <c r="E150" s="201" t="s">
        <v>1</v>
      </c>
      <c r="F150" s="202" t="s">
        <v>161</v>
      </c>
      <c r="G150" s="199"/>
      <c r="H150" s="203">
        <v>12.75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142</v>
      </c>
      <c r="AU150" s="209" t="s">
        <v>86</v>
      </c>
      <c r="AV150" s="13" t="s">
        <v>86</v>
      </c>
      <c r="AW150" s="13" t="s">
        <v>32</v>
      </c>
      <c r="AX150" s="13" t="s">
        <v>76</v>
      </c>
      <c r="AY150" s="209" t="s">
        <v>133</v>
      </c>
    </row>
    <row r="151" spans="1:65" s="15" customFormat="1" ht="11.25">
      <c r="B151" s="220"/>
      <c r="C151" s="221"/>
      <c r="D151" s="200" t="s">
        <v>142</v>
      </c>
      <c r="E151" s="222" t="s">
        <v>1</v>
      </c>
      <c r="F151" s="223" t="s">
        <v>155</v>
      </c>
      <c r="G151" s="221"/>
      <c r="H151" s="224">
        <v>31.065000000000001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142</v>
      </c>
      <c r="AU151" s="230" t="s">
        <v>86</v>
      </c>
      <c r="AV151" s="15" t="s">
        <v>140</v>
      </c>
      <c r="AW151" s="15" t="s">
        <v>32</v>
      </c>
      <c r="AX151" s="15" t="s">
        <v>81</v>
      </c>
      <c r="AY151" s="230" t="s">
        <v>133</v>
      </c>
    </row>
    <row r="152" spans="1:65" s="2" customFormat="1" ht="24.2" customHeight="1">
      <c r="A152" s="35"/>
      <c r="B152" s="36"/>
      <c r="C152" s="184" t="s">
        <v>162</v>
      </c>
      <c r="D152" s="184" t="s">
        <v>136</v>
      </c>
      <c r="E152" s="185" t="s">
        <v>163</v>
      </c>
      <c r="F152" s="186" t="s">
        <v>164</v>
      </c>
      <c r="G152" s="187" t="s">
        <v>158</v>
      </c>
      <c r="H152" s="188">
        <v>31.065000000000001</v>
      </c>
      <c r="I152" s="189"/>
      <c r="J152" s="190">
        <f>ROUND(I152*H152,2)</f>
        <v>0</v>
      </c>
      <c r="K152" s="191"/>
      <c r="L152" s="40"/>
      <c r="M152" s="192" t="s">
        <v>1</v>
      </c>
      <c r="N152" s="193" t="s">
        <v>41</v>
      </c>
      <c r="O152" s="72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6" t="s">
        <v>140</v>
      </c>
      <c r="AT152" s="196" t="s">
        <v>136</v>
      </c>
      <c r="AU152" s="196" t="s">
        <v>86</v>
      </c>
      <c r="AY152" s="18" t="s">
        <v>133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8" t="s">
        <v>81</v>
      </c>
      <c r="BK152" s="197">
        <f>ROUND(I152*H152,2)</f>
        <v>0</v>
      </c>
      <c r="BL152" s="18" t="s">
        <v>140</v>
      </c>
      <c r="BM152" s="196" t="s">
        <v>165</v>
      </c>
    </row>
    <row r="153" spans="1:65" s="2" customFormat="1" ht="16.5" customHeight="1">
      <c r="A153" s="35"/>
      <c r="B153" s="36"/>
      <c r="C153" s="184" t="s">
        <v>166</v>
      </c>
      <c r="D153" s="184" t="s">
        <v>136</v>
      </c>
      <c r="E153" s="185" t="s">
        <v>167</v>
      </c>
      <c r="F153" s="186" t="s">
        <v>168</v>
      </c>
      <c r="G153" s="187" t="s">
        <v>169</v>
      </c>
      <c r="H153" s="188">
        <v>176</v>
      </c>
      <c r="I153" s="189"/>
      <c r="J153" s="190">
        <f>ROUND(I153*H153,2)</f>
        <v>0</v>
      </c>
      <c r="K153" s="191"/>
      <c r="L153" s="40"/>
      <c r="M153" s="192" t="s">
        <v>1</v>
      </c>
      <c r="N153" s="193" t="s">
        <v>41</v>
      </c>
      <c r="O153" s="72"/>
      <c r="P153" s="194">
        <f>O153*H153</f>
        <v>0</v>
      </c>
      <c r="Q153" s="194">
        <v>1.0508900000000001</v>
      </c>
      <c r="R153" s="194">
        <f>Q153*H153</f>
        <v>184.95664000000002</v>
      </c>
      <c r="S153" s="194">
        <v>0</v>
      </c>
      <c r="T153" s="19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6" t="s">
        <v>140</v>
      </c>
      <c r="AT153" s="196" t="s">
        <v>136</v>
      </c>
      <c r="AU153" s="196" t="s">
        <v>86</v>
      </c>
      <c r="AY153" s="18" t="s">
        <v>133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8" t="s">
        <v>81</v>
      </c>
      <c r="BK153" s="197">
        <f>ROUND(I153*H153,2)</f>
        <v>0</v>
      </c>
      <c r="BL153" s="18" t="s">
        <v>140</v>
      </c>
      <c r="BM153" s="196" t="s">
        <v>170</v>
      </c>
    </row>
    <row r="154" spans="1:65" s="14" customFormat="1" ht="22.5">
      <c r="B154" s="210"/>
      <c r="C154" s="211"/>
      <c r="D154" s="200" t="s">
        <v>142</v>
      </c>
      <c r="E154" s="212" t="s">
        <v>1</v>
      </c>
      <c r="F154" s="213" t="s">
        <v>171</v>
      </c>
      <c r="G154" s="211"/>
      <c r="H154" s="212" t="s">
        <v>1</v>
      </c>
      <c r="I154" s="214"/>
      <c r="J154" s="211"/>
      <c r="K154" s="211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142</v>
      </c>
      <c r="AU154" s="219" t="s">
        <v>86</v>
      </c>
      <c r="AV154" s="14" t="s">
        <v>81</v>
      </c>
      <c r="AW154" s="14" t="s">
        <v>32</v>
      </c>
      <c r="AX154" s="14" t="s">
        <v>76</v>
      </c>
      <c r="AY154" s="219" t="s">
        <v>133</v>
      </c>
    </row>
    <row r="155" spans="1:65" s="13" customFormat="1" ht="11.25">
      <c r="B155" s="198"/>
      <c r="C155" s="199"/>
      <c r="D155" s="200" t="s">
        <v>142</v>
      </c>
      <c r="E155" s="201" t="s">
        <v>1</v>
      </c>
      <c r="F155" s="202" t="s">
        <v>172</v>
      </c>
      <c r="G155" s="199"/>
      <c r="H155" s="203">
        <v>176</v>
      </c>
      <c r="I155" s="204"/>
      <c r="J155" s="199"/>
      <c r="K155" s="199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142</v>
      </c>
      <c r="AU155" s="209" t="s">
        <v>86</v>
      </c>
      <c r="AV155" s="13" t="s">
        <v>86</v>
      </c>
      <c r="AW155" s="13" t="s">
        <v>32</v>
      </c>
      <c r="AX155" s="13" t="s">
        <v>81</v>
      </c>
      <c r="AY155" s="209" t="s">
        <v>133</v>
      </c>
    </row>
    <row r="156" spans="1:65" s="12" customFormat="1" ht="22.9" customHeight="1">
      <c r="B156" s="168"/>
      <c r="C156" s="169"/>
      <c r="D156" s="170" t="s">
        <v>75</v>
      </c>
      <c r="E156" s="182" t="s">
        <v>166</v>
      </c>
      <c r="F156" s="182" t="s">
        <v>173</v>
      </c>
      <c r="G156" s="169"/>
      <c r="H156" s="169"/>
      <c r="I156" s="172"/>
      <c r="J156" s="183">
        <f>BK156</f>
        <v>0</v>
      </c>
      <c r="K156" s="169"/>
      <c r="L156" s="174"/>
      <c r="M156" s="175"/>
      <c r="N156" s="176"/>
      <c r="O156" s="176"/>
      <c r="P156" s="177">
        <f>SUM(P157:P173)</f>
        <v>0</v>
      </c>
      <c r="Q156" s="176"/>
      <c r="R156" s="177">
        <f>SUM(R157:R173)</f>
        <v>13.518051460000001</v>
      </c>
      <c r="S156" s="176"/>
      <c r="T156" s="178">
        <f>SUM(T157:T173)</f>
        <v>11.420856000000001</v>
      </c>
      <c r="AR156" s="179" t="s">
        <v>81</v>
      </c>
      <c r="AT156" s="180" t="s">
        <v>75</v>
      </c>
      <c r="AU156" s="180" t="s">
        <v>81</v>
      </c>
      <c r="AY156" s="179" t="s">
        <v>133</v>
      </c>
      <c r="BK156" s="181">
        <f>SUM(BK157:BK173)</f>
        <v>0</v>
      </c>
    </row>
    <row r="157" spans="1:65" s="2" customFormat="1" ht="33" customHeight="1">
      <c r="A157" s="35"/>
      <c r="B157" s="36"/>
      <c r="C157" s="184" t="s">
        <v>174</v>
      </c>
      <c r="D157" s="184" t="s">
        <v>136</v>
      </c>
      <c r="E157" s="185" t="s">
        <v>175</v>
      </c>
      <c r="F157" s="186" t="s">
        <v>176</v>
      </c>
      <c r="G157" s="187" t="s">
        <v>146</v>
      </c>
      <c r="H157" s="188">
        <v>8</v>
      </c>
      <c r="I157" s="189"/>
      <c r="J157" s="190">
        <f>ROUND(I157*H157,2)</f>
        <v>0</v>
      </c>
      <c r="K157" s="191"/>
      <c r="L157" s="40"/>
      <c r="M157" s="192" t="s">
        <v>1</v>
      </c>
      <c r="N157" s="193" t="s">
        <v>41</v>
      </c>
      <c r="O157" s="72"/>
      <c r="P157" s="194">
        <f>O157*H157</f>
        <v>0</v>
      </c>
      <c r="Q157" s="194">
        <v>3.48E-3</v>
      </c>
      <c r="R157" s="194">
        <f>Q157*H157</f>
        <v>2.784E-2</v>
      </c>
      <c r="S157" s="194">
        <v>0</v>
      </c>
      <c r="T157" s="19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6" t="s">
        <v>140</v>
      </c>
      <c r="AT157" s="196" t="s">
        <v>136</v>
      </c>
      <c r="AU157" s="196" t="s">
        <v>86</v>
      </c>
      <c r="AY157" s="18" t="s">
        <v>133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8" t="s">
        <v>81</v>
      </c>
      <c r="BK157" s="197">
        <f>ROUND(I157*H157,2)</f>
        <v>0</v>
      </c>
      <c r="BL157" s="18" t="s">
        <v>140</v>
      </c>
      <c r="BM157" s="196" t="s">
        <v>177</v>
      </c>
    </row>
    <row r="158" spans="1:65" s="2" customFormat="1" ht="33" customHeight="1">
      <c r="A158" s="35"/>
      <c r="B158" s="36"/>
      <c r="C158" s="184" t="s">
        <v>178</v>
      </c>
      <c r="D158" s="184" t="s">
        <v>136</v>
      </c>
      <c r="E158" s="185" t="s">
        <v>179</v>
      </c>
      <c r="F158" s="186" t="s">
        <v>180</v>
      </c>
      <c r="G158" s="187" t="s">
        <v>146</v>
      </c>
      <c r="H158" s="188">
        <v>3</v>
      </c>
      <c r="I158" s="189"/>
      <c r="J158" s="190">
        <f>ROUND(I158*H158,2)</f>
        <v>0</v>
      </c>
      <c r="K158" s="191"/>
      <c r="L158" s="40"/>
      <c r="M158" s="192" t="s">
        <v>1</v>
      </c>
      <c r="N158" s="193" t="s">
        <v>41</v>
      </c>
      <c r="O158" s="72"/>
      <c r="P158" s="194">
        <f>O158*H158</f>
        <v>0</v>
      </c>
      <c r="Q158" s="194">
        <v>1.2109999999999999E-2</v>
      </c>
      <c r="R158" s="194">
        <f>Q158*H158</f>
        <v>3.6330000000000001E-2</v>
      </c>
      <c r="S158" s="194">
        <v>0</v>
      </c>
      <c r="T158" s="19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6" t="s">
        <v>140</v>
      </c>
      <c r="AT158" s="196" t="s">
        <v>136</v>
      </c>
      <c r="AU158" s="196" t="s">
        <v>86</v>
      </c>
      <c r="AY158" s="18" t="s">
        <v>133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8" t="s">
        <v>81</v>
      </c>
      <c r="BK158" s="197">
        <f>ROUND(I158*H158,2)</f>
        <v>0</v>
      </c>
      <c r="BL158" s="18" t="s">
        <v>140</v>
      </c>
      <c r="BM158" s="196" t="s">
        <v>181</v>
      </c>
    </row>
    <row r="159" spans="1:65" s="2" customFormat="1" ht="24.2" customHeight="1">
      <c r="A159" s="35"/>
      <c r="B159" s="36"/>
      <c r="C159" s="184" t="s">
        <v>182</v>
      </c>
      <c r="D159" s="184" t="s">
        <v>136</v>
      </c>
      <c r="E159" s="185" t="s">
        <v>183</v>
      </c>
      <c r="F159" s="186" t="s">
        <v>184</v>
      </c>
      <c r="G159" s="187" t="s">
        <v>146</v>
      </c>
      <c r="H159" s="188">
        <v>8</v>
      </c>
      <c r="I159" s="189"/>
      <c r="J159" s="190">
        <f>ROUND(I159*H159,2)</f>
        <v>0</v>
      </c>
      <c r="K159" s="191"/>
      <c r="L159" s="40"/>
      <c r="M159" s="192" t="s">
        <v>1</v>
      </c>
      <c r="N159" s="193" t="s">
        <v>41</v>
      </c>
      <c r="O159" s="72"/>
      <c r="P159" s="194">
        <f>O159*H159</f>
        <v>0</v>
      </c>
      <c r="Q159" s="194">
        <v>2.2300000000000002E-3</v>
      </c>
      <c r="R159" s="194">
        <f>Q159*H159</f>
        <v>1.7840000000000002E-2</v>
      </c>
      <c r="S159" s="194">
        <v>0</v>
      </c>
      <c r="T159" s="19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6" t="s">
        <v>140</v>
      </c>
      <c r="AT159" s="196" t="s">
        <v>136</v>
      </c>
      <c r="AU159" s="196" t="s">
        <v>86</v>
      </c>
      <c r="AY159" s="18" t="s">
        <v>133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8" t="s">
        <v>81</v>
      </c>
      <c r="BK159" s="197">
        <f>ROUND(I159*H159,2)</f>
        <v>0</v>
      </c>
      <c r="BL159" s="18" t="s">
        <v>140</v>
      </c>
      <c r="BM159" s="196" t="s">
        <v>185</v>
      </c>
    </row>
    <row r="160" spans="1:65" s="2" customFormat="1" ht="24.2" customHeight="1">
      <c r="A160" s="35"/>
      <c r="B160" s="36"/>
      <c r="C160" s="184" t="s">
        <v>186</v>
      </c>
      <c r="D160" s="184" t="s">
        <v>136</v>
      </c>
      <c r="E160" s="185" t="s">
        <v>187</v>
      </c>
      <c r="F160" s="186" t="s">
        <v>188</v>
      </c>
      <c r="G160" s="187" t="s">
        <v>146</v>
      </c>
      <c r="H160" s="188">
        <v>3</v>
      </c>
      <c r="I160" s="189"/>
      <c r="J160" s="190">
        <f>ROUND(I160*H160,2)</f>
        <v>0</v>
      </c>
      <c r="K160" s="191"/>
      <c r="L160" s="40"/>
      <c r="M160" s="192" t="s">
        <v>1</v>
      </c>
      <c r="N160" s="193" t="s">
        <v>41</v>
      </c>
      <c r="O160" s="72"/>
      <c r="P160" s="194">
        <f>O160*H160</f>
        <v>0</v>
      </c>
      <c r="Q160" s="194">
        <v>4.2100000000000002E-3</v>
      </c>
      <c r="R160" s="194">
        <f>Q160*H160</f>
        <v>1.2630000000000001E-2</v>
      </c>
      <c r="S160" s="194">
        <v>0</v>
      </c>
      <c r="T160" s="19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6" t="s">
        <v>140</v>
      </c>
      <c r="AT160" s="196" t="s">
        <v>136</v>
      </c>
      <c r="AU160" s="196" t="s">
        <v>86</v>
      </c>
      <c r="AY160" s="18" t="s">
        <v>133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8" t="s">
        <v>81</v>
      </c>
      <c r="BK160" s="197">
        <f>ROUND(I160*H160,2)</f>
        <v>0</v>
      </c>
      <c r="BL160" s="18" t="s">
        <v>140</v>
      </c>
      <c r="BM160" s="196" t="s">
        <v>189</v>
      </c>
    </row>
    <row r="161" spans="1:65" s="2" customFormat="1" ht="16.5" customHeight="1">
      <c r="A161" s="35"/>
      <c r="B161" s="36"/>
      <c r="C161" s="184" t="s">
        <v>190</v>
      </c>
      <c r="D161" s="184" t="s">
        <v>136</v>
      </c>
      <c r="E161" s="185" t="s">
        <v>191</v>
      </c>
      <c r="F161" s="186" t="s">
        <v>192</v>
      </c>
      <c r="G161" s="187" t="s">
        <v>146</v>
      </c>
      <c r="H161" s="188">
        <v>11</v>
      </c>
      <c r="I161" s="189"/>
      <c r="J161" s="190">
        <f>ROUND(I161*H161,2)</f>
        <v>0</v>
      </c>
      <c r="K161" s="191"/>
      <c r="L161" s="40"/>
      <c r="M161" s="192" t="s">
        <v>1</v>
      </c>
      <c r="N161" s="193" t="s">
        <v>41</v>
      </c>
      <c r="O161" s="72"/>
      <c r="P161" s="194">
        <f>O161*H161</f>
        <v>0</v>
      </c>
      <c r="Q161" s="194">
        <v>4.2100000000000002E-3</v>
      </c>
      <c r="R161" s="194">
        <f>Q161*H161</f>
        <v>4.6310000000000004E-2</v>
      </c>
      <c r="S161" s="194">
        <v>0</v>
      </c>
      <c r="T161" s="19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6" t="s">
        <v>140</v>
      </c>
      <c r="AT161" s="196" t="s">
        <v>136</v>
      </c>
      <c r="AU161" s="196" t="s">
        <v>86</v>
      </c>
      <c r="AY161" s="18" t="s">
        <v>133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8" t="s">
        <v>81</v>
      </c>
      <c r="BK161" s="197">
        <f>ROUND(I161*H161,2)</f>
        <v>0</v>
      </c>
      <c r="BL161" s="18" t="s">
        <v>140</v>
      </c>
      <c r="BM161" s="196" t="s">
        <v>193</v>
      </c>
    </row>
    <row r="162" spans="1:65" s="13" customFormat="1" ht="11.25">
      <c r="B162" s="198"/>
      <c r="C162" s="199"/>
      <c r="D162" s="200" t="s">
        <v>142</v>
      </c>
      <c r="E162" s="201" t="s">
        <v>1</v>
      </c>
      <c r="F162" s="202" t="s">
        <v>194</v>
      </c>
      <c r="G162" s="199"/>
      <c r="H162" s="203">
        <v>11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142</v>
      </c>
      <c r="AU162" s="209" t="s">
        <v>86</v>
      </c>
      <c r="AV162" s="13" t="s">
        <v>86</v>
      </c>
      <c r="AW162" s="13" t="s">
        <v>32</v>
      </c>
      <c r="AX162" s="13" t="s">
        <v>81</v>
      </c>
      <c r="AY162" s="209" t="s">
        <v>133</v>
      </c>
    </row>
    <row r="163" spans="1:65" s="2" customFormat="1" ht="16.5" customHeight="1">
      <c r="A163" s="35"/>
      <c r="B163" s="36"/>
      <c r="C163" s="184" t="s">
        <v>195</v>
      </c>
      <c r="D163" s="184" t="s">
        <v>136</v>
      </c>
      <c r="E163" s="185" t="s">
        <v>196</v>
      </c>
      <c r="F163" s="186" t="s">
        <v>197</v>
      </c>
      <c r="G163" s="187" t="s">
        <v>158</v>
      </c>
      <c r="H163" s="188">
        <v>385.36900000000003</v>
      </c>
      <c r="I163" s="189"/>
      <c r="J163" s="190">
        <f>ROUND(I163*H163,2)</f>
        <v>0</v>
      </c>
      <c r="K163" s="191"/>
      <c r="L163" s="40"/>
      <c r="M163" s="192" t="s">
        <v>1</v>
      </c>
      <c r="N163" s="193" t="s">
        <v>41</v>
      </c>
      <c r="O163" s="72"/>
      <c r="P163" s="194">
        <f>O163*H163</f>
        <v>0</v>
      </c>
      <c r="Q163" s="194">
        <v>2.4E-2</v>
      </c>
      <c r="R163" s="194">
        <f>Q163*H163</f>
        <v>9.2488560000000017</v>
      </c>
      <c r="S163" s="194">
        <v>2.4E-2</v>
      </c>
      <c r="T163" s="195">
        <f>S163*H163</f>
        <v>9.2488560000000017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6" t="s">
        <v>140</v>
      </c>
      <c r="AT163" s="196" t="s">
        <v>136</v>
      </c>
      <c r="AU163" s="196" t="s">
        <v>86</v>
      </c>
      <c r="AY163" s="18" t="s">
        <v>133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8" t="s">
        <v>81</v>
      </c>
      <c r="BK163" s="197">
        <f>ROUND(I163*H163,2)</f>
        <v>0</v>
      </c>
      <c r="BL163" s="18" t="s">
        <v>140</v>
      </c>
      <c r="BM163" s="196" t="s">
        <v>198</v>
      </c>
    </row>
    <row r="164" spans="1:65" s="14" customFormat="1" ht="11.25">
      <c r="B164" s="210"/>
      <c r="C164" s="211"/>
      <c r="D164" s="200" t="s">
        <v>142</v>
      </c>
      <c r="E164" s="212" t="s">
        <v>1</v>
      </c>
      <c r="F164" s="213" t="s">
        <v>199</v>
      </c>
      <c r="G164" s="211"/>
      <c r="H164" s="212" t="s">
        <v>1</v>
      </c>
      <c r="I164" s="214"/>
      <c r="J164" s="211"/>
      <c r="K164" s="211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142</v>
      </c>
      <c r="AU164" s="219" t="s">
        <v>86</v>
      </c>
      <c r="AV164" s="14" t="s">
        <v>81</v>
      </c>
      <c r="AW164" s="14" t="s">
        <v>32</v>
      </c>
      <c r="AX164" s="14" t="s">
        <v>76</v>
      </c>
      <c r="AY164" s="219" t="s">
        <v>133</v>
      </c>
    </row>
    <row r="165" spans="1:65" s="13" customFormat="1" ht="11.25">
      <c r="B165" s="198"/>
      <c r="C165" s="199"/>
      <c r="D165" s="200" t="s">
        <v>142</v>
      </c>
      <c r="E165" s="201" t="s">
        <v>1</v>
      </c>
      <c r="F165" s="202" t="s">
        <v>200</v>
      </c>
      <c r="G165" s="199"/>
      <c r="H165" s="203">
        <v>385.36900000000003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142</v>
      </c>
      <c r="AU165" s="209" t="s">
        <v>86</v>
      </c>
      <c r="AV165" s="13" t="s">
        <v>86</v>
      </c>
      <c r="AW165" s="13" t="s">
        <v>32</v>
      </c>
      <c r="AX165" s="13" t="s">
        <v>81</v>
      </c>
      <c r="AY165" s="209" t="s">
        <v>133</v>
      </c>
    </row>
    <row r="166" spans="1:65" s="13" customFormat="1" ht="11.25">
      <c r="B166" s="198"/>
      <c r="C166" s="199"/>
      <c r="D166" s="200" t="s">
        <v>142</v>
      </c>
      <c r="E166" s="201" t="s">
        <v>83</v>
      </c>
      <c r="F166" s="202" t="s">
        <v>201</v>
      </c>
      <c r="G166" s="199"/>
      <c r="H166" s="203">
        <v>371.34399999999999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142</v>
      </c>
      <c r="AU166" s="209" t="s">
        <v>86</v>
      </c>
      <c r="AV166" s="13" t="s">
        <v>86</v>
      </c>
      <c r="AW166" s="13" t="s">
        <v>32</v>
      </c>
      <c r="AX166" s="13" t="s">
        <v>76</v>
      </c>
      <c r="AY166" s="209" t="s">
        <v>133</v>
      </c>
    </row>
    <row r="167" spans="1:65" s="2" customFormat="1" ht="24.2" customHeight="1">
      <c r="A167" s="35"/>
      <c r="B167" s="36"/>
      <c r="C167" s="184" t="s">
        <v>202</v>
      </c>
      <c r="D167" s="184" t="s">
        <v>136</v>
      </c>
      <c r="E167" s="185" t="s">
        <v>203</v>
      </c>
      <c r="F167" s="186" t="s">
        <v>204</v>
      </c>
      <c r="G167" s="187" t="s">
        <v>205</v>
      </c>
      <c r="H167" s="188">
        <v>1</v>
      </c>
      <c r="I167" s="189"/>
      <c r="J167" s="190">
        <f>ROUND(I167*H167,2)</f>
        <v>0</v>
      </c>
      <c r="K167" s="191"/>
      <c r="L167" s="40"/>
      <c r="M167" s="192" t="s">
        <v>1</v>
      </c>
      <c r="N167" s="193" t="s">
        <v>41</v>
      </c>
      <c r="O167" s="72"/>
      <c r="P167" s="194">
        <f>O167*H167</f>
        <v>0</v>
      </c>
      <c r="Q167" s="194">
        <v>2.4E-2</v>
      </c>
      <c r="R167" s="194">
        <f>Q167*H167</f>
        <v>2.4E-2</v>
      </c>
      <c r="S167" s="194">
        <v>2.4E-2</v>
      </c>
      <c r="T167" s="195">
        <f>S167*H167</f>
        <v>2.4E-2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6" t="s">
        <v>140</v>
      </c>
      <c r="AT167" s="196" t="s">
        <v>136</v>
      </c>
      <c r="AU167" s="196" t="s">
        <v>86</v>
      </c>
      <c r="AY167" s="18" t="s">
        <v>133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8" t="s">
        <v>81</v>
      </c>
      <c r="BK167" s="197">
        <f>ROUND(I167*H167,2)</f>
        <v>0</v>
      </c>
      <c r="BL167" s="18" t="s">
        <v>140</v>
      </c>
      <c r="BM167" s="196" t="s">
        <v>206</v>
      </c>
    </row>
    <row r="168" spans="1:65" s="2" customFormat="1" ht="24.2" customHeight="1">
      <c r="A168" s="35"/>
      <c r="B168" s="36"/>
      <c r="C168" s="184" t="s">
        <v>207</v>
      </c>
      <c r="D168" s="184" t="s">
        <v>136</v>
      </c>
      <c r="E168" s="185" t="s">
        <v>208</v>
      </c>
      <c r="F168" s="186" t="s">
        <v>209</v>
      </c>
      <c r="G168" s="187" t="s">
        <v>210</v>
      </c>
      <c r="H168" s="188">
        <v>89.5</v>
      </c>
      <c r="I168" s="189"/>
      <c r="J168" s="190">
        <f>ROUND(I168*H168,2)</f>
        <v>0</v>
      </c>
      <c r="K168" s="191"/>
      <c r="L168" s="40"/>
      <c r="M168" s="192" t="s">
        <v>1</v>
      </c>
      <c r="N168" s="193" t="s">
        <v>41</v>
      </c>
      <c r="O168" s="72"/>
      <c r="P168" s="194">
        <f>O168*H168</f>
        <v>0</v>
      </c>
      <c r="Q168" s="194">
        <v>2.4E-2</v>
      </c>
      <c r="R168" s="194">
        <f>Q168*H168</f>
        <v>2.1480000000000001</v>
      </c>
      <c r="S168" s="194">
        <v>2.4E-2</v>
      </c>
      <c r="T168" s="195">
        <f>S168*H168</f>
        <v>2.1480000000000001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6" t="s">
        <v>140</v>
      </c>
      <c r="AT168" s="196" t="s">
        <v>136</v>
      </c>
      <c r="AU168" s="196" t="s">
        <v>86</v>
      </c>
      <c r="AY168" s="18" t="s">
        <v>133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8" t="s">
        <v>81</v>
      </c>
      <c r="BK168" s="197">
        <f>ROUND(I168*H168,2)</f>
        <v>0</v>
      </c>
      <c r="BL168" s="18" t="s">
        <v>140</v>
      </c>
      <c r="BM168" s="196" t="s">
        <v>211</v>
      </c>
    </row>
    <row r="169" spans="1:65" s="2" customFormat="1" ht="16.5" customHeight="1">
      <c r="A169" s="35"/>
      <c r="B169" s="36"/>
      <c r="C169" s="184" t="s">
        <v>8</v>
      </c>
      <c r="D169" s="184" t="s">
        <v>136</v>
      </c>
      <c r="E169" s="185" t="s">
        <v>212</v>
      </c>
      <c r="F169" s="186" t="s">
        <v>213</v>
      </c>
      <c r="G169" s="187" t="s">
        <v>158</v>
      </c>
      <c r="H169" s="188">
        <v>74.269000000000005</v>
      </c>
      <c r="I169" s="189"/>
      <c r="J169" s="190">
        <f>ROUND(I169*H169,2)</f>
        <v>0</v>
      </c>
      <c r="K169" s="191"/>
      <c r="L169" s="40"/>
      <c r="M169" s="192" t="s">
        <v>1</v>
      </c>
      <c r="N169" s="193" t="s">
        <v>41</v>
      </c>
      <c r="O169" s="72"/>
      <c r="P169" s="194">
        <f>O169*H169</f>
        <v>0</v>
      </c>
      <c r="Q169" s="194">
        <v>2.6339999999999999E-2</v>
      </c>
      <c r="R169" s="194">
        <f>Q169*H169</f>
        <v>1.9562454600000001</v>
      </c>
      <c r="S169" s="194">
        <v>0</v>
      </c>
      <c r="T169" s="19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6" t="s">
        <v>140</v>
      </c>
      <c r="AT169" s="196" t="s">
        <v>136</v>
      </c>
      <c r="AU169" s="196" t="s">
        <v>86</v>
      </c>
      <c r="AY169" s="18" t="s">
        <v>133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8" t="s">
        <v>81</v>
      </c>
      <c r="BK169" s="197">
        <f>ROUND(I169*H169,2)</f>
        <v>0</v>
      </c>
      <c r="BL169" s="18" t="s">
        <v>140</v>
      </c>
      <c r="BM169" s="196" t="s">
        <v>214</v>
      </c>
    </row>
    <row r="170" spans="1:65" s="14" customFormat="1" ht="11.25">
      <c r="B170" s="210"/>
      <c r="C170" s="211"/>
      <c r="D170" s="200" t="s">
        <v>142</v>
      </c>
      <c r="E170" s="212" t="s">
        <v>1</v>
      </c>
      <c r="F170" s="213" t="s">
        <v>215</v>
      </c>
      <c r="G170" s="211"/>
      <c r="H170" s="212" t="s">
        <v>1</v>
      </c>
      <c r="I170" s="214"/>
      <c r="J170" s="211"/>
      <c r="K170" s="211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142</v>
      </c>
      <c r="AU170" s="219" t="s">
        <v>86</v>
      </c>
      <c r="AV170" s="14" t="s">
        <v>81</v>
      </c>
      <c r="AW170" s="14" t="s">
        <v>32</v>
      </c>
      <c r="AX170" s="14" t="s">
        <v>76</v>
      </c>
      <c r="AY170" s="219" t="s">
        <v>133</v>
      </c>
    </row>
    <row r="171" spans="1:65" s="14" customFormat="1" ht="11.25">
      <c r="B171" s="210"/>
      <c r="C171" s="211"/>
      <c r="D171" s="200" t="s">
        <v>142</v>
      </c>
      <c r="E171" s="212" t="s">
        <v>1</v>
      </c>
      <c r="F171" s="213" t="s">
        <v>216</v>
      </c>
      <c r="G171" s="211"/>
      <c r="H171" s="212" t="s">
        <v>1</v>
      </c>
      <c r="I171" s="214"/>
      <c r="J171" s="211"/>
      <c r="K171" s="211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142</v>
      </c>
      <c r="AU171" s="219" t="s">
        <v>86</v>
      </c>
      <c r="AV171" s="14" t="s">
        <v>81</v>
      </c>
      <c r="AW171" s="14" t="s">
        <v>32</v>
      </c>
      <c r="AX171" s="14" t="s">
        <v>76</v>
      </c>
      <c r="AY171" s="219" t="s">
        <v>133</v>
      </c>
    </row>
    <row r="172" spans="1:65" s="14" customFormat="1" ht="22.5">
      <c r="B172" s="210"/>
      <c r="C172" s="211"/>
      <c r="D172" s="200" t="s">
        <v>142</v>
      </c>
      <c r="E172" s="212" t="s">
        <v>1</v>
      </c>
      <c r="F172" s="213" t="s">
        <v>217</v>
      </c>
      <c r="G172" s="211"/>
      <c r="H172" s="212" t="s">
        <v>1</v>
      </c>
      <c r="I172" s="214"/>
      <c r="J172" s="211"/>
      <c r="K172" s="211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142</v>
      </c>
      <c r="AU172" s="219" t="s">
        <v>86</v>
      </c>
      <c r="AV172" s="14" t="s">
        <v>81</v>
      </c>
      <c r="AW172" s="14" t="s">
        <v>32</v>
      </c>
      <c r="AX172" s="14" t="s">
        <v>76</v>
      </c>
      <c r="AY172" s="219" t="s">
        <v>133</v>
      </c>
    </row>
    <row r="173" spans="1:65" s="13" customFormat="1" ht="11.25">
      <c r="B173" s="198"/>
      <c r="C173" s="199"/>
      <c r="D173" s="200" t="s">
        <v>142</v>
      </c>
      <c r="E173" s="201" t="s">
        <v>1</v>
      </c>
      <c r="F173" s="202" t="s">
        <v>218</v>
      </c>
      <c r="G173" s="199"/>
      <c r="H173" s="203">
        <v>74.269000000000005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142</v>
      </c>
      <c r="AU173" s="209" t="s">
        <v>86</v>
      </c>
      <c r="AV173" s="13" t="s">
        <v>86</v>
      </c>
      <c r="AW173" s="13" t="s">
        <v>32</v>
      </c>
      <c r="AX173" s="13" t="s">
        <v>81</v>
      </c>
      <c r="AY173" s="209" t="s">
        <v>133</v>
      </c>
    </row>
    <row r="174" spans="1:65" s="12" customFormat="1" ht="22.9" customHeight="1">
      <c r="B174" s="168"/>
      <c r="C174" s="169"/>
      <c r="D174" s="170" t="s">
        <v>75</v>
      </c>
      <c r="E174" s="182" t="s">
        <v>182</v>
      </c>
      <c r="F174" s="182" t="s">
        <v>219</v>
      </c>
      <c r="G174" s="169"/>
      <c r="H174" s="169"/>
      <c r="I174" s="172"/>
      <c r="J174" s="183">
        <f>BK174</f>
        <v>0</v>
      </c>
      <c r="K174" s="169"/>
      <c r="L174" s="174"/>
      <c r="M174" s="175"/>
      <c r="N174" s="176"/>
      <c r="O174" s="176"/>
      <c r="P174" s="177">
        <f>SUM(P175:P183)</f>
        <v>0</v>
      </c>
      <c r="Q174" s="176"/>
      <c r="R174" s="177">
        <f>SUM(R175:R183)</f>
        <v>0</v>
      </c>
      <c r="S174" s="176"/>
      <c r="T174" s="178">
        <f>SUM(T175:T183)</f>
        <v>3.7208360000000003</v>
      </c>
      <c r="AR174" s="179" t="s">
        <v>81</v>
      </c>
      <c r="AT174" s="180" t="s">
        <v>75</v>
      </c>
      <c r="AU174" s="180" t="s">
        <v>81</v>
      </c>
      <c r="AY174" s="179" t="s">
        <v>133</v>
      </c>
      <c r="BK174" s="181">
        <f>SUM(BK175:BK183)</f>
        <v>0</v>
      </c>
    </row>
    <row r="175" spans="1:65" s="2" customFormat="1" ht="24.2" customHeight="1">
      <c r="A175" s="35"/>
      <c r="B175" s="36"/>
      <c r="C175" s="184" t="s">
        <v>220</v>
      </c>
      <c r="D175" s="184" t="s">
        <v>136</v>
      </c>
      <c r="E175" s="185" t="s">
        <v>221</v>
      </c>
      <c r="F175" s="186" t="s">
        <v>222</v>
      </c>
      <c r="G175" s="187" t="s">
        <v>139</v>
      </c>
      <c r="H175" s="188">
        <v>0.59399999999999997</v>
      </c>
      <c r="I175" s="189"/>
      <c r="J175" s="190">
        <f>ROUND(I175*H175,2)</f>
        <v>0</v>
      </c>
      <c r="K175" s="191"/>
      <c r="L175" s="40"/>
      <c r="M175" s="192" t="s">
        <v>1</v>
      </c>
      <c r="N175" s="193" t="s">
        <v>41</v>
      </c>
      <c r="O175" s="72"/>
      <c r="P175" s="194">
        <f>O175*H175</f>
        <v>0</v>
      </c>
      <c r="Q175" s="194">
        <v>0</v>
      </c>
      <c r="R175" s="194">
        <f>Q175*H175</f>
        <v>0</v>
      </c>
      <c r="S175" s="194">
        <v>1.5940000000000001</v>
      </c>
      <c r="T175" s="195">
        <f>S175*H175</f>
        <v>0.94683600000000001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6" t="s">
        <v>140</v>
      </c>
      <c r="AT175" s="196" t="s">
        <v>136</v>
      </c>
      <c r="AU175" s="196" t="s">
        <v>86</v>
      </c>
      <c r="AY175" s="18" t="s">
        <v>133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8" t="s">
        <v>81</v>
      </c>
      <c r="BK175" s="197">
        <f>ROUND(I175*H175,2)</f>
        <v>0</v>
      </c>
      <c r="BL175" s="18" t="s">
        <v>140</v>
      </c>
      <c r="BM175" s="196" t="s">
        <v>223</v>
      </c>
    </row>
    <row r="176" spans="1:65" s="14" customFormat="1" ht="11.25">
      <c r="B176" s="210"/>
      <c r="C176" s="211"/>
      <c r="D176" s="200" t="s">
        <v>142</v>
      </c>
      <c r="E176" s="212" t="s">
        <v>1</v>
      </c>
      <c r="F176" s="213" t="s">
        <v>224</v>
      </c>
      <c r="G176" s="211"/>
      <c r="H176" s="212" t="s">
        <v>1</v>
      </c>
      <c r="I176" s="214"/>
      <c r="J176" s="211"/>
      <c r="K176" s="211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142</v>
      </c>
      <c r="AU176" s="219" t="s">
        <v>86</v>
      </c>
      <c r="AV176" s="14" t="s">
        <v>81</v>
      </c>
      <c r="AW176" s="14" t="s">
        <v>32</v>
      </c>
      <c r="AX176" s="14" t="s">
        <v>76</v>
      </c>
      <c r="AY176" s="219" t="s">
        <v>133</v>
      </c>
    </row>
    <row r="177" spans="1:65" s="13" customFormat="1" ht="11.25">
      <c r="B177" s="198"/>
      <c r="C177" s="199"/>
      <c r="D177" s="200" t="s">
        <v>142</v>
      </c>
      <c r="E177" s="201" t="s">
        <v>1</v>
      </c>
      <c r="F177" s="202" t="s">
        <v>225</v>
      </c>
      <c r="G177" s="199"/>
      <c r="H177" s="203">
        <v>0.59399999999999997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142</v>
      </c>
      <c r="AU177" s="209" t="s">
        <v>86</v>
      </c>
      <c r="AV177" s="13" t="s">
        <v>86</v>
      </c>
      <c r="AW177" s="13" t="s">
        <v>32</v>
      </c>
      <c r="AX177" s="13" t="s">
        <v>81</v>
      </c>
      <c r="AY177" s="209" t="s">
        <v>133</v>
      </c>
    </row>
    <row r="178" spans="1:65" s="2" customFormat="1" ht="24.2" customHeight="1">
      <c r="A178" s="35"/>
      <c r="B178" s="36"/>
      <c r="C178" s="184" t="s">
        <v>226</v>
      </c>
      <c r="D178" s="184" t="s">
        <v>136</v>
      </c>
      <c r="E178" s="185" t="s">
        <v>227</v>
      </c>
      <c r="F178" s="186" t="s">
        <v>228</v>
      </c>
      <c r="G178" s="187" t="s">
        <v>205</v>
      </c>
      <c r="H178" s="188">
        <v>1</v>
      </c>
      <c r="I178" s="189"/>
      <c r="J178" s="190">
        <f>ROUND(I178*H178,2)</f>
        <v>0</v>
      </c>
      <c r="K178" s="191"/>
      <c r="L178" s="40"/>
      <c r="M178" s="192" t="s">
        <v>1</v>
      </c>
      <c r="N178" s="193" t="s">
        <v>41</v>
      </c>
      <c r="O178" s="72"/>
      <c r="P178" s="194">
        <f>O178*H178</f>
        <v>0</v>
      </c>
      <c r="Q178" s="194">
        <v>0</v>
      </c>
      <c r="R178" s="194">
        <f>Q178*H178</f>
        <v>0</v>
      </c>
      <c r="S178" s="194">
        <v>1.5940000000000001</v>
      </c>
      <c r="T178" s="195">
        <f>S178*H178</f>
        <v>1.5940000000000001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6" t="s">
        <v>140</v>
      </c>
      <c r="AT178" s="196" t="s">
        <v>136</v>
      </c>
      <c r="AU178" s="196" t="s">
        <v>86</v>
      </c>
      <c r="AY178" s="18" t="s">
        <v>133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8" t="s">
        <v>81</v>
      </c>
      <c r="BK178" s="197">
        <f>ROUND(I178*H178,2)</f>
        <v>0</v>
      </c>
      <c r="BL178" s="18" t="s">
        <v>140</v>
      </c>
      <c r="BM178" s="196" t="s">
        <v>229</v>
      </c>
    </row>
    <row r="179" spans="1:65" s="2" customFormat="1" ht="24.2" customHeight="1">
      <c r="A179" s="35"/>
      <c r="B179" s="36"/>
      <c r="C179" s="184" t="s">
        <v>230</v>
      </c>
      <c r="D179" s="184" t="s">
        <v>136</v>
      </c>
      <c r="E179" s="185" t="s">
        <v>231</v>
      </c>
      <c r="F179" s="186" t="s">
        <v>232</v>
      </c>
      <c r="G179" s="187" t="s">
        <v>205</v>
      </c>
      <c r="H179" s="188">
        <v>20</v>
      </c>
      <c r="I179" s="189"/>
      <c r="J179" s="190">
        <f>ROUND(I179*H179,2)</f>
        <v>0</v>
      </c>
      <c r="K179" s="191"/>
      <c r="L179" s="40"/>
      <c r="M179" s="192" t="s">
        <v>1</v>
      </c>
      <c r="N179" s="193" t="s">
        <v>41</v>
      </c>
      <c r="O179" s="72"/>
      <c r="P179" s="194">
        <f>O179*H179</f>
        <v>0</v>
      </c>
      <c r="Q179" s="194">
        <v>0</v>
      </c>
      <c r="R179" s="194">
        <f>Q179*H179</f>
        <v>0</v>
      </c>
      <c r="S179" s="194">
        <v>5.8999999999999997E-2</v>
      </c>
      <c r="T179" s="195">
        <f>S179*H179</f>
        <v>1.18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6" t="s">
        <v>140</v>
      </c>
      <c r="AT179" s="196" t="s">
        <v>136</v>
      </c>
      <c r="AU179" s="196" t="s">
        <v>86</v>
      </c>
      <c r="AY179" s="18" t="s">
        <v>133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8" t="s">
        <v>81</v>
      </c>
      <c r="BK179" s="197">
        <f>ROUND(I179*H179,2)</f>
        <v>0</v>
      </c>
      <c r="BL179" s="18" t="s">
        <v>140</v>
      </c>
      <c r="BM179" s="196" t="s">
        <v>233</v>
      </c>
    </row>
    <row r="180" spans="1:65" s="14" customFormat="1" ht="11.25">
      <c r="B180" s="210"/>
      <c r="C180" s="211"/>
      <c r="D180" s="200" t="s">
        <v>142</v>
      </c>
      <c r="E180" s="212" t="s">
        <v>1</v>
      </c>
      <c r="F180" s="213" t="s">
        <v>234</v>
      </c>
      <c r="G180" s="211"/>
      <c r="H180" s="212" t="s">
        <v>1</v>
      </c>
      <c r="I180" s="214"/>
      <c r="J180" s="211"/>
      <c r="K180" s="211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142</v>
      </c>
      <c r="AU180" s="219" t="s">
        <v>86</v>
      </c>
      <c r="AV180" s="14" t="s">
        <v>81</v>
      </c>
      <c r="AW180" s="14" t="s">
        <v>32</v>
      </c>
      <c r="AX180" s="14" t="s">
        <v>76</v>
      </c>
      <c r="AY180" s="219" t="s">
        <v>133</v>
      </c>
    </row>
    <row r="181" spans="1:65" s="13" customFormat="1" ht="11.25">
      <c r="B181" s="198"/>
      <c r="C181" s="199"/>
      <c r="D181" s="200" t="s">
        <v>142</v>
      </c>
      <c r="E181" s="201" t="s">
        <v>1</v>
      </c>
      <c r="F181" s="202" t="s">
        <v>235</v>
      </c>
      <c r="G181" s="199"/>
      <c r="H181" s="203">
        <v>20</v>
      </c>
      <c r="I181" s="204"/>
      <c r="J181" s="199"/>
      <c r="K181" s="199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142</v>
      </c>
      <c r="AU181" s="209" t="s">
        <v>86</v>
      </c>
      <c r="AV181" s="13" t="s">
        <v>86</v>
      </c>
      <c r="AW181" s="13" t="s">
        <v>32</v>
      </c>
      <c r="AX181" s="13" t="s">
        <v>81</v>
      </c>
      <c r="AY181" s="209" t="s">
        <v>133</v>
      </c>
    </row>
    <row r="182" spans="1:65" s="2" customFormat="1" ht="24.2" customHeight="1">
      <c r="A182" s="35"/>
      <c r="B182" s="36"/>
      <c r="C182" s="184" t="s">
        <v>236</v>
      </c>
      <c r="D182" s="184" t="s">
        <v>136</v>
      </c>
      <c r="E182" s="185" t="s">
        <v>237</v>
      </c>
      <c r="F182" s="186" t="s">
        <v>238</v>
      </c>
      <c r="G182" s="187" t="s">
        <v>146</v>
      </c>
      <c r="H182" s="188">
        <v>11</v>
      </c>
      <c r="I182" s="189"/>
      <c r="J182" s="190">
        <f>ROUND(I182*H182,2)</f>
        <v>0</v>
      </c>
      <c r="K182" s="191"/>
      <c r="L182" s="40"/>
      <c r="M182" s="192" t="s">
        <v>1</v>
      </c>
      <c r="N182" s="193" t="s">
        <v>41</v>
      </c>
      <c r="O182" s="72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6" t="s">
        <v>140</v>
      </c>
      <c r="AT182" s="196" t="s">
        <v>136</v>
      </c>
      <c r="AU182" s="196" t="s">
        <v>86</v>
      </c>
      <c r="AY182" s="18" t="s">
        <v>133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8" t="s">
        <v>81</v>
      </c>
      <c r="BK182" s="197">
        <f>ROUND(I182*H182,2)</f>
        <v>0</v>
      </c>
      <c r="BL182" s="18" t="s">
        <v>140</v>
      </c>
      <c r="BM182" s="196" t="s">
        <v>239</v>
      </c>
    </row>
    <row r="183" spans="1:65" s="13" customFormat="1" ht="11.25">
      <c r="B183" s="198"/>
      <c r="C183" s="199"/>
      <c r="D183" s="200" t="s">
        <v>142</v>
      </c>
      <c r="E183" s="201" t="s">
        <v>1</v>
      </c>
      <c r="F183" s="202" t="s">
        <v>194</v>
      </c>
      <c r="G183" s="199"/>
      <c r="H183" s="203">
        <v>11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142</v>
      </c>
      <c r="AU183" s="209" t="s">
        <v>86</v>
      </c>
      <c r="AV183" s="13" t="s">
        <v>86</v>
      </c>
      <c r="AW183" s="13" t="s">
        <v>32</v>
      </c>
      <c r="AX183" s="13" t="s">
        <v>81</v>
      </c>
      <c r="AY183" s="209" t="s">
        <v>133</v>
      </c>
    </row>
    <row r="184" spans="1:65" s="12" customFormat="1" ht="22.9" customHeight="1">
      <c r="B184" s="168"/>
      <c r="C184" s="169"/>
      <c r="D184" s="170" t="s">
        <v>75</v>
      </c>
      <c r="E184" s="182" t="s">
        <v>240</v>
      </c>
      <c r="F184" s="182" t="s">
        <v>241</v>
      </c>
      <c r="G184" s="169"/>
      <c r="H184" s="169"/>
      <c r="I184" s="172"/>
      <c r="J184" s="183">
        <f>BK184</f>
        <v>0</v>
      </c>
      <c r="K184" s="169"/>
      <c r="L184" s="174"/>
      <c r="M184" s="175"/>
      <c r="N184" s="176"/>
      <c r="O184" s="176"/>
      <c r="P184" s="177">
        <f>SUM(P185:P189)</f>
        <v>0</v>
      </c>
      <c r="Q184" s="176"/>
      <c r="R184" s="177">
        <f>SUM(R185:R189)</f>
        <v>0</v>
      </c>
      <c r="S184" s="176"/>
      <c r="T184" s="178">
        <f>SUM(T185:T189)</f>
        <v>0</v>
      </c>
      <c r="AR184" s="179" t="s">
        <v>81</v>
      </c>
      <c r="AT184" s="180" t="s">
        <v>75</v>
      </c>
      <c r="AU184" s="180" t="s">
        <v>81</v>
      </c>
      <c r="AY184" s="179" t="s">
        <v>133</v>
      </c>
      <c r="BK184" s="181">
        <f>SUM(BK185:BK189)</f>
        <v>0</v>
      </c>
    </row>
    <row r="185" spans="1:65" s="2" customFormat="1" ht="33" customHeight="1">
      <c r="A185" s="35"/>
      <c r="B185" s="36"/>
      <c r="C185" s="184" t="s">
        <v>235</v>
      </c>
      <c r="D185" s="184" t="s">
        <v>136</v>
      </c>
      <c r="E185" s="185" t="s">
        <v>242</v>
      </c>
      <c r="F185" s="186" t="s">
        <v>243</v>
      </c>
      <c r="G185" s="187" t="s">
        <v>244</v>
      </c>
      <c r="H185" s="188">
        <v>37.250999999999998</v>
      </c>
      <c r="I185" s="189"/>
      <c r="J185" s="190">
        <f>ROUND(I185*H185,2)</f>
        <v>0</v>
      </c>
      <c r="K185" s="191"/>
      <c r="L185" s="40"/>
      <c r="M185" s="192" t="s">
        <v>1</v>
      </c>
      <c r="N185" s="193" t="s">
        <v>41</v>
      </c>
      <c r="O185" s="72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6" t="s">
        <v>140</v>
      </c>
      <c r="AT185" s="196" t="s">
        <v>136</v>
      </c>
      <c r="AU185" s="196" t="s">
        <v>86</v>
      </c>
      <c r="AY185" s="18" t="s">
        <v>133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8" t="s">
        <v>81</v>
      </c>
      <c r="BK185" s="197">
        <f>ROUND(I185*H185,2)</f>
        <v>0</v>
      </c>
      <c r="BL185" s="18" t="s">
        <v>140</v>
      </c>
      <c r="BM185" s="196" t="s">
        <v>245</v>
      </c>
    </row>
    <row r="186" spans="1:65" s="2" customFormat="1" ht="24.2" customHeight="1">
      <c r="A186" s="35"/>
      <c r="B186" s="36"/>
      <c r="C186" s="184" t="s">
        <v>7</v>
      </c>
      <c r="D186" s="184" t="s">
        <v>136</v>
      </c>
      <c r="E186" s="185" t="s">
        <v>246</v>
      </c>
      <c r="F186" s="186" t="s">
        <v>247</v>
      </c>
      <c r="G186" s="187" t="s">
        <v>244</v>
      </c>
      <c r="H186" s="188">
        <v>37.250999999999998</v>
      </c>
      <c r="I186" s="189"/>
      <c r="J186" s="190">
        <f>ROUND(I186*H186,2)</f>
        <v>0</v>
      </c>
      <c r="K186" s="191"/>
      <c r="L186" s="40"/>
      <c r="M186" s="192" t="s">
        <v>1</v>
      </c>
      <c r="N186" s="193" t="s">
        <v>41</v>
      </c>
      <c r="O186" s="72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6" t="s">
        <v>140</v>
      </c>
      <c r="AT186" s="196" t="s">
        <v>136</v>
      </c>
      <c r="AU186" s="196" t="s">
        <v>86</v>
      </c>
      <c r="AY186" s="18" t="s">
        <v>133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8" t="s">
        <v>81</v>
      </c>
      <c r="BK186" s="197">
        <f>ROUND(I186*H186,2)</f>
        <v>0</v>
      </c>
      <c r="BL186" s="18" t="s">
        <v>140</v>
      </c>
      <c r="BM186" s="196" t="s">
        <v>248</v>
      </c>
    </row>
    <row r="187" spans="1:65" s="2" customFormat="1" ht="24.2" customHeight="1">
      <c r="A187" s="35"/>
      <c r="B187" s="36"/>
      <c r="C187" s="184" t="s">
        <v>249</v>
      </c>
      <c r="D187" s="184" t="s">
        <v>136</v>
      </c>
      <c r="E187" s="185" t="s">
        <v>250</v>
      </c>
      <c r="F187" s="186" t="s">
        <v>251</v>
      </c>
      <c r="G187" s="187" t="s">
        <v>244</v>
      </c>
      <c r="H187" s="188">
        <v>707.76900000000001</v>
      </c>
      <c r="I187" s="189"/>
      <c r="J187" s="190">
        <f>ROUND(I187*H187,2)</f>
        <v>0</v>
      </c>
      <c r="K187" s="191"/>
      <c r="L187" s="40"/>
      <c r="M187" s="192" t="s">
        <v>1</v>
      </c>
      <c r="N187" s="193" t="s">
        <v>41</v>
      </c>
      <c r="O187" s="72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6" t="s">
        <v>140</v>
      </c>
      <c r="AT187" s="196" t="s">
        <v>136</v>
      </c>
      <c r="AU187" s="196" t="s">
        <v>86</v>
      </c>
      <c r="AY187" s="18" t="s">
        <v>133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8" t="s">
        <v>81</v>
      </c>
      <c r="BK187" s="197">
        <f>ROUND(I187*H187,2)</f>
        <v>0</v>
      </c>
      <c r="BL187" s="18" t="s">
        <v>140</v>
      </c>
      <c r="BM187" s="196" t="s">
        <v>252</v>
      </c>
    </row>
    <row r="188" spans="1:65" s="13" customFormat="1" ht="11.25">
      <c r="B188" s="198"/>
      <c r="C188" s="199"/>
      <c r="D188" s="200" t="s">
        <v>142</v>
      </c>
      <c r="E188" s="199"/>
      <c r="F188" s="202" t="s">
        <v>253</v>
      </c>
      <c r="G188" s="199"/>
      <c r="H188" s="203">
        <v>707.76900000000001</v>
      </c>
      <c r="I188" s="204"/>
      <c r="J188" s="199"/>
      <c r="K188" s="199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142</v>
      </c>
      <c r="AU188" s="209" t="s">
        <v>86</v>
      </c>
      <c r="AV188" s="13" t="s">
        <v>86</v>
      </c>
      <c r="AW188" s="13" t="s">
        <v>4</v>
      </c>
      <c r="AX188" s="13" t="s">
        <v>81</v>
      </c>
      <c r="AY188" s="209" t="s">
        <v>133</v>
      </c>
    </row>
    <row r="189" spans="1:65" s="2" customFormat="1" ht="33" customHeight="1">
      <c r="A189" s="35"/>
      <c r="B189" s="36"/>
      <c r="C189" s="184" t="s">
        <v>254</v>
      </c>
      <c r="D189" s="184" t="s">
        <v>136</v>
      </c>
      <c r="E189" s="185" t="s">
        <v>255</v>
      </c>
      <c r="F189" s="186" t="s">
        <v>256</v>
      </c>
      <c r="G189" s="187" t="s">
        <v>244</v>
      </c>
      <c r="H189" s="188">
        <v>36.130000000000003</v>
      </c>
      <c r="I189" s="189"/>
      <c r="J189" s="190">
        <f>ROUND(I189*H189,2)</f>
        <v>0</v>
      </c>
      <c r="K189" s="191"/>
      <c r="L189" s="40"/>
      <c r="M189" s="192" t="s">
        <v>1</v>
      </c>
      <c r="N189" s="193" t="s">
        <v>41</v>
      </c>
      <c r="O189" s="72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6" t="s">
        <v>140</v>
      </c>
      <c r="AT189" s="196" t="s">
        <v>136</v>
      </c>
      <c r="AU189" s="196" t="s">
        <v>86</v>
      </c>
      <c r="AY189" s="18" t="s">
        <v>133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8" t="s">
        <v>81</v>
      </c>
      <c r="BK189" s="197">
        <f>ROUND(I189*H189,2)</f>
        <v>0</v>
      </c>
      <c r="BL189" s="18" t="s">
        <v>140</v>
      </c>
      <c r="BM189" s="196" t="s">
        <v>257</v>
      </c>
    </row>
    <row r="190" spans="1:65" s="12" customFormat="1" ht="22.9" customHeight="1">
      <c r="B190" s="168"/>
      <c r="C190" s="169"/>
      <c r="D190" s="170" t="s">
        <v>75</v>
      </c>
      <c r="E190" s="182" t="s">
        <v>258</v>
      </c>
      <c r="F190" s="182" t="s">
        <v>259</v>
      </c>
      <c r="G190" s="169"/>
      <c r="H190" s="169"/>
      <c r="I190" s="172"/>
      <c r="J190" s="183">
        <f>BK190</f>
        <v>0</v>
      </c>
      <c r="K190" s="169"/>
      <c r="L190" s="174"/>
      <c r="M190" s="175"/>
      <c r="N190" s="176"/>
      <c r="O190" s="176"/>
      <c r="P190" s="177">
        <f>P191</f>
        <v>0</v>
      </c>
      <c r="Q190" s="176"/>
      <c r="R190" s="177">
        <f>R191</f>
        <v>0</v>
      </c>
      <c r="S190" s="176"/>
      <c r="T190" s="178">
        <f>T191</f>
        <v>0</v>
      </c>
      <c r="AR190" s="179" t="s">
        <v>81</v>
      </c>
      <c r="AT190" s="180" t="s">
        <v>75</v>
      </c>
      <c r="AU190" s="180" t="s">
        <v>81</v>
      </c>
      <c r="AY190" s="179" t="s">
        <v>133</v>
      </c>
      <c r="BK190" s="181">
        <f>BK191</f>
        <v>0</v>
      </c>
    </row>
    <row r="191" spans="1:65" s="2" customFormat="1" ht="21.75" customHeight="1">
      <c r="A191" s="35"/>
      <c r="B191" s="36"/>
      <c r="C191" s="184" t="s">
        <v>260</v>
      </c>
      <c r="D191" s="184" t="s">
        <v>136</v>
      </c>
      <c r="E191" s="185" t="s">
        <v>261</v>
      </c>
      <c r="F191" s="186" t="s">
        <v>262</v>
      </c>
      <c r="G191" s="187" t="s">
        <v>244</v>
      </c>
      <c r="H191" s="188">
        <v>207.10900000000001</v>
      </c>
      <c r="I191" s="189"/>
      <c r="J191" s="190">
        <f>ROUND(I191*H191,2)</f>
        <v>0</v>
      </c>
      <c r="K191" s="191"/>
      <c r="L191" s="40"/>
      <c r="M191" s="192" t="s">
        <v>1</v>
      </c>
      <c r="N191" s="193" t="s">
        <v>41</v>
      </c>
      <c r="O191" s="72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6" t="s">
        <v>140</v>
      </c>
      <c r="AT191" s="196" t="s">
        <v>136</v>
      </c>
      <c r="AU191" s="196" t="s">
        <v>86</v>
      </c>
      <c r="AY191" s="18" t="s">
        <v>133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8" t="s">
        <v>81</v>
      </c>
      <c r="BK191" s="197">
        <f>ROUND(I191*H191,2)</f>
        <v>0</v>
      </c>
      <c r="BL191" s="18" t="s">
        <v>140</v>
      </c>
      <c r="BM191" s="196" t="s">
        <v>263</v>
      </c>
    </row>
    <row r="192" spans="1:65" s="12" customFormat="1" ht="25.9" customHeight="1">
      <c r="B192" s="168"/>
      <c r="C192" s="169"/>
      <c r="D192" s="170" t="s">
        <v>75</v>
      </c>
      <c r="E192" s="171" t="s">
        <v>264</v>
      </c>
      <c r="F192" s="171" t="s">
        <v>265</v>
      </c>
      <c r="G192" s="169"/>
      <c r="H192" s="169"/>
      <c r="I192" s="172"/>
      <c r="J192" s="173">
        <f>BK192</f>
        <v>0</v>
      </c>
      <c r="K192" s="169"/>
      <c r="L192" s="174"/>
      <c r="M192" s="175"/>
      <c r="N192" s="176"/>
      <c r="O192" s="176"/>
      <c r="P192" s="177">
        <f>P193+P209+P232+P252+P263+P276+P281+P294+P318</f>
        <v>0</v>
      </c>
      <c r="Q192" s="176"/>
      <c r="R192" s="177">
        <f>R193+R209+R232+R252+R263+R276+R281+R294+R318</f>
        <v>8.3995373699999991</v>
      </c>
      <c r="S192" s="176"/>
      <c r="T192" s="178">
        <f>T193+T209+T232+T252+T263+T276+T281+T294+T318</f>
        <v>22.109611000000001</v>
      </c>
      <c r="AR192" s="179" t="s">
        <v>86</v>
      </c>
      <c r="AT192" s="180" t="s">
        <v>75</v>
      </c>
      <c r="AU192" s="180" t="s">
        <v>76</v>
      </c>
      <c r="AY192" s="179" t="s">
        <v>133</v>
      </c>
      <c r="BK192" s="181">
        <f>BK193+BK209+BK232+BK252+BK263+BK276+BK281+BK294+BK318</f>
        <v>0</v>
      </c>
    </row>
    <row r="193" spans="1:65" s="12" customFormat="1" ht="22.9" customHeight="1">
      <c r="B193" s="168"/>
      <c r="C193" s="169"/>
      <c r="D193" s="170" t="s">
        <v>75</v>
      </c>
      <c r="E193" s="182" t="s">
        <v>266</v>
      </c>
      <c r="F193" s="182" t="s">
        <v>267</v>
      </c>
      <c r="G193" s="169"/>
      <c r="H193" s="169"/>
      <c r="I193" s="172"/>
      <c r="J193" s="183">
        <f>BK193</f>
        <v>0</v>
      </c>
      <c r="K193" s="169"/>
      <c r="L193" s="174"/>
      <c r="M193" s="175"/>
      <c r="N193" s="176"/>
      <c r="O193" s="176"/>
      <c r="P193" s="177">
        <f>SUM(P194:P208)</f>
        <v>0</v>
      </c>
      <c r="Q193" s="176"/>
      <c r="R193" s="177">
        <f>SUM(R194:R208)</f>
        <v>2.5683618000000004</v>
      </c>
      <c r="S193" s="176"/>
      <c r="T193" s="178">
        <f>SUM(T194:T208)</f>
        <v>0</v>
      </c>
      <c r="AR193" s="179" t="s">
        <v>86</v>
      </c>
      <c r="AT193" s="180" t="s">
        <v>75</v>
      </c>
      <c r="AU193" s="180" t="s">
        <v>81</v>
      </c>
      <c r="AY193" s="179" t="s">
        <v>133</v>
      </c>
      <c r="BK193" s="181">
        <f>SUM(BK194:BK208)</f>
        <v>0</v>
      </c>
    </row>
    <row r="194" spans="1:65" s="2" customFormat="1" ht="24.2" customHeight="1">
      <c r="A194" s="35"/>
      <c r="B194" s="36"/>
      <c r="C194" s="184" t="s">
        <v>268</v>
      </c>
      <c r="D194" s="184" t="s">
        <v>136</v>
      </c>
      <c r="E194" s="185" t="s">
        <v>269</v>
      </c>
      <c r="F194" s="186" t="s">
        <v>270</v>
      </c>
      <c r="G194" s="187" t="s">
        <v>158</v>
      </c>
      <c r="H194" s="188">
        <v>433.97699999999998</v>
      </c>
      <c r="I194" s="189"/>
      <c r="J194" s="190">
        <f>ROUND(I194*H194,2)</f>
        <v>0</v>
      </c>
      <c r="K194" s="191"/>
      <c r="L194" s="40"/>
      <c r="M194" s="192" t="s">
        <v>1</v>
      </c>
      <c r="N194" s="193" t="s">
        <v>41</v>
      </c>
      <c r="O194" s="72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6" t="s">
        <v>220</v>
      </c>
      <c r="AT194" s="196" t="s">
        <v>136</v>
      </c>
      <c r="AU194" s="196" t="s">
        <v>86</v>
      </c>
      <c r="AY194" s="18" t="s">
        <v>133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8" t="s">
        <v>81</v>
      </c>
      <c r="BK194" s="197">
        <f>ROUND(I194*H194,2)</f>
        <v>0</v>
      </c>
      <c r="BL194" s="18" t="s">
        <v>220</v>
      </c>
      <c r="BM194" s="196" t="s">
        <v>271</v>
      </c>
    </row>
    <row r="195" spans="1:65" s="2" customFormat="1" ht="16.5" customHeight="1">
      <c r="A195" s="35"/>
      <c r="B195" s="36"/>
      <c r="C195" s="231" t="s">
        <v>272</v>
      </c>
      <c r="D195" s="231" t="s">
        <v>273</v>
      </c>
      <c r="E195" s="232" t="s">
        <v>274</v>
      </c>
      <c r="F195" s="233" t="s">
        <v>275</v>
      </c>
      <c r="G195" s="234" t="s">
        <v>276</v>
      </c>
      <c r="H195" s="235">
        <v>169.251</v>
      </c>
      <c r="I195" s="236"/>
      <c r="J195" s="237">
        <f>ROUND(I195*H195,2)</f>
        <v>0</v>
      </c>
      <c r="K195" s="238"/>
      <c r="L195" s="239"/>
      <c r="M195" s="240" t="s">
        <v>1</v>
      </c>
      <c r="N195" s="241" t="s">
        <v>41</v>
      </c>
      <c r="O195" s="72"/>
      <c r="P195" s="194">
        <f>O195*H195</f>
        <v>0</v>
      </c>
      <c r="Q195" s="194">
        <v>1E-3</v>
      </c>
      <c r="R195" s="194">
        <f>Q195*H195</f>
        <v>0.16925100000000001</v>
      </c>
      <c r="S195" s="194">
        <v>0</v>
      </c>
      <c r="T195" s="19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6" t="s">
        <v>277</v>
      </c>
      <c r="AT195" s="196" t="s">
        <v>273</v>
      </c>
      <c r="AU195" s="196" t="s">
        <v>86</v>
      </c>
      <c r="AY195" s="18" t="s">
        <v>133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8" t="s">
        <v>81</v>
      </c>
      <c r="BK195" s="197">
        <f>ROUND(I195*H195,2)</f>
        <v>0</v>
      </c>
      <c r="BL195" s="18" t="s">
        <v>220</v>
      </c>
      <c r="BM195" s="196" t="s">
        <v>278</v>
      </c>
    </row>
    <row r="196" spans="1:65" s="13" customFormat="1" ht="11.25">
      <c r="B196" s="198"/>
      <c r="C196" s="199"/>
      <c r="D196" s="200" t="s">
        <v>142</v>
      </c>
      <c r="E196" s="199"/>
      <c r="F196" s="202" t="s">
        <v>279</v>
      </c>
      <c r="G196" s="199"/>
      <c r="H196" s="203">
        <v>169.251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142</v>
      </c>
      <c r="AU196" s="209" t="s">
        <v>86</v>
      </c>
      <c r="AV196" s="13" t="s">
        <v>86</v>
      </c>
      <c r="AW196" s="13" t="s">
        <v>4</v>
      </c>
      <c r="AX196" s="13" t="s">
        <v>81</v>
      </c>
      <c r="AY196" s="209" t="s">
        <v>133</v>
      </c>
    </row>
    <row r="197" spans="1:65" s="2" customFormat="1" ht="24.2" customHeight="1">
      <c r="A197" s="35"/>
      <c r="B197" s="36"/>
      <c r="C197" s="184" t="s">
        <v>280</v>
      </c>
      <c r="D197" s="184" t="s">
        <v>136</v>
      </c>
      <c r="E197" s="185" t="s">
        <v>281</v>
      </c>
      <c r="F197" s="186" t="s">
        <v>282</v>
      </c>
      <c r="G197" s="187" t="s">
        <v>158</v>
      </c>
      <c r="H197" s="188">
        <v>433.97699999999998</v>
      </c>
      <c r="I197" s="189"/>
      <c r="J197" s="190">
        <f>ROUND(I197*H197,2)</f>
        <v>0</v>
      </c>
      <c r="K197" s="191"/>
      <c r="L197" s="40"/>
      <c r="M197" s="192" t="s">
        <v>1</v>
      </c>
      <c r="N197" s="193" t="s">
        <v>41</v>
      </c>
      <c r="O197" s="72"/>
      <c r="P197" s="194">
        <f>O197*H197</f>
        <v>0</v>
      </c>
      <c r="Q197" s="194">
        <v>4.0000000000000002E-4</v>
      </c>
      <c r="R197" s="194">
        <f>Q197*H197</f>
        <v>0.17359079999999999</v>
      </c>
      <c r="S197" s="194">
        <v>0</v>
      </c>
      <c r="T197" s="19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6" t="s">
        <v>220</v>
      </c>
      <c r="AT197" s="196" t="s">
        <v>136</v>
      </c>
      <c r="AU197" s="196" t="s">
        <v>86</v>
      </c>
      <c r="AY197" s="18" t="s">
        <v>133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8" t="s">
        <v>81</v>
      </c>
      <c r="BK197" s="197">
        <f>ROUND(I197*H197,2)</f>
        <v>0</v>
      </c>
      <c r="BL197" s="18" t="s">
        <v>220</v>
      </c>
      <c r="BM197" s="196" t="s">
        <v>283</v>
      </c>
    </row>
    <row r="198" spans="1:65" s="13" customFormat="1" ht="11.25">
      <c r="B198" s="198"/>
      <c r="C198" s="199"/>
      <c r="D198" s="200" t="s">
        <v>142</v>
      </c>
      <c r="E198" s="201" t="s">
        <v>1</v>
      </c>
      <c r="F198" s="202" t="s">
        <v>83</v>
      </c>
      <c r="G198" s="199"/>
      <c r="H198" s="203">
        <v>371.34399999999999</v>
      </c>
      <c r="I198" s="204"/>
      <c r="J198" s="199"/>
      <c r="K198" s="199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142</v>
      </c>
      <c r="AU198" s="209" t="s">
        <v>86</v>
      </c>
      <c r="AV198" s="13" t="s">
        <v>86</v>
      </c>
      <c r="AW198" s="13" t="s">
        <v>32</v>
      </c>
      <c r="AX198" s="13" t="s">
        <v>76</v>
      </c>
      <c r="AY198" s="209" t="s">
        <v>133</v>
      </c>
    </row>
    <row r="199" spans="1:65" s="16" customFormat="1" ht="11.25">
      <c r="B199" s="242"/>
      <c r="C199" s="243"/>
      <c r="D199" s="200" t="s">
        <v>142</v>
      </c>
      <c r="E199" s="244" t="s">
        <v>1</v>
      </c>
      <c r="F199" s="245" t="s">
        <v>284</v>
      </c>
      <c r="G199" s="243"/>
      <c r="H199" s="246">
        <v>371.34399999999999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AT199" s="252" t="s">
        <v>142</v>
      </c>
      <c r="AU199" s="252" t="s">
        <v>86</v>
      </c>
      <c r="AV199" s="16" t="s">
        <v>134</v>
      </c>
      <c r="AW199" s="16" t="s">
        <v>32</v>
      </c>
      <c r="AX199" s="16" t="s">
        <v>76</v>
      </c>
      <c r="AY199" s="252" t="s">
        <v>133</v>
      </c>
    </row>
    <row r="200" spans="1:65" s="14" customFormat="1" ht="11.25">
      <c r="B200" s="210"/>
      <c r="C200" s="211"/>
      <c r="D200" s="200" t="s">
        <v>142</v>
      </c>
      <c r="E200" s="212" t="s">
        <v>1</v>
      </c>
      <c r="F200" s="213" t="s">
        <v>285</v>
      </c>
      <c r="G200" s="211"/>
      <c r="H200" s="212" t="s">
        <v>1</v>
      </c>
      <c r="I200" s="214"/>
      <c r="J200" s="211"/>
      <c r="K200" s="211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142</v>
      </c>
      <c r="AU200" s="219" t="s">
        <v>86</v>
      </c>
      <c r="AV200" s="14" t="s">
        <v>81</v>
      </c>
      <c r="AW200" s="14" t="s">
        <v>32</v>
      </c>
      <c r="AX200" s="14" t="s">
        <v>76</v>
      </c>
      <c r="AY200" s="219" t="s">
        <v>133</v>
      </c>
    </row>
    <row r="201" spans="1:65" s="13" customFormat="1" ht="11.25">
      <c r="B201" s="198"/>
      <c r="C201" s="199"/>
      <c r="D201" s="200" t="s">
        <v>142</v>
      </c>
      <c r="E201" s="201" t="s">
        <v>1</v>
      </c>
      <c r="F201" s="202" t="s">
        <v>286</v>
      </c>
      <c r="G201" s="199"/>
      <c r="H201" s="203">
        <v>22.95</v>
      </c>
      <c r="I201" s="204"/>
      <c r="J201" s="199"/>
      <c r="K201" s="199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142</v>
      </c>
      <c r="AU201" s="209" t="s">
        <v>86</v>
      </c>
      <c r="AV201" s="13" t="s">
        <v>86</v>
      </c>
      <c r="AW201" s="13" t="s">
        <v>32</v>
      </c>
      <c r="AX201" s="13" t="s">
        <v>76</v>
      </c>
      <c r="AY201" s="209" t="s">
        <v>133</v>
      </c>
    </row>
    <row r="202" spans="1:65" s="13" customFormat="1" ht="11.25">
      <c r="B202" s="198"/>
      <c r="C202" s="199"/>
      <c r="D202" s="200" t="s">
        <v>142</v>
      </c>
      <c r="E202" s="201" t="s">
        <v>1</v>
      </c>
      <c r="F202" s="202" t="s">
        <v>287</v>
      </c>
      <c r="G202" s="199"/>
      <c r="H202" s="203">
        <v>39.683</v>
      </c>
      <c r="I202" s="204"/>
      <c r="J202" s="199"/>
      <c r="K202" s="199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142</v>
      </c>
      <c r="AU202" s="209" t="s">
        <v>86</v>
      </c>
      <c r="AV202" s="13" t="s">
        <v>86</v>
      </c>
      <c r="AW202" s="13" t="s">
        <v>32</v>
      </c>
      <c r="AX202" s="13" t="s">
        <v>76</v>
      </c>
      <c r="AY202" s="209" t="s">
        <v>133</v>
      </c>
    </row>
    <row r="203" spans="1:65" s="16" customFormat="1" ht="11.25">
      <c r="B203" s="242"/>
      <c r="C203" s="243"/>
      <c r="D203" s="200" t="s">
        <v>142</v>
      </c>
      <c r="E203" s="244" t="s">
        <v>87</v>
      </c>
      <c r="F203" s="245" t="s">
        <v>284</v>
      </c>
      <c r="G203" s="243"/>
      <c r="H203" s="246">
        <v>62.633000000000003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AT203" s="252" t="s">
        <v>142</v>
      </c>
      <c r="AU203" s="252" t="s">
        <v>86</v>
      </c>
      <c r="AV203" s="16" t="s">
        <v>134</v>
      </c>
      <c r="AW203" s="16" t="s">
        <v>32</v>
      </c>
      <c r="AX203" s="16" t="s">
        <v>76</v>
      </c>
      <c r="AY203" s="252" t="s">
        <v>133</v>
      </c>
    </row>
    <row r="204" spans="1:65" s="15" customFormat="1" ht="11.25">
      <c r="B204" s="220"/>
      <c r="C204" s="221"/>
      <c r="D204" s="200" t="s">
        <v>142</v>
      </c>
      <c r="E204" s="222" t="s">
        <v>1</v>
      </c>
      <c r="F204" s="223" t="s">
        <v>155</v>
      </c>
      <c r="G204" s="221"/>
      <c r="H204" s="224">
        <v>433.97699999999998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142</v>
      </c>
      <c r="AU204" s="230" t="s">
        <v>86</v>
      </c>
      <c r="AV204" s="15" t="s">
        <v>140</v>
      </c>
      <c r="AW204" s="15" t="s">
        <v>32</v>
      </c>
      <c r="AX204" s="15" t="s">
        <v>81</v>
      </c>
      <c r="AY204" s="230" t="s">
        <v>133</v>
      </c>
    </row>
    <row r="205" spans="1:65" s="2" customFormat="1" ht="44.25" customHeight="1">
      <c r="A205" s="35"/>
      <c r="B205" s="36"/>
      <c r="C205" s="231" t="s">
        <v>288</v>
      </c>
      <c r="D205" s="231" t="s">
        <v>273</v>
      </c>
      <c r="E205" s="232" t="s">
        <v>289</v>
      </c>
      <c r="F205" s="233" t="s">
        <v>290</v>
      </c>
      <c r="G205" s="234" t="s">
        <v>158</v>
      </c>
      <c r="H205" s="235">
        <v>505.8</v>
      </c>
      <c r="I205" s="236"/>
      <c r="J205" s="237">
        <f>ROUND(I205*H205,2)</f>
        <v>0</v>
      </c>
      <c r="K205" s="238"/>
      <c r="L205" s="239"/>
      <c r="M205" s="240" t="s">
        <v>1</v>
      </c>
      <c r="N205" s="241" t="s">
        <v>41</v>
      </c>
      <c r="O205" s="72"/>
      <c r="P205" s="194">
        <f>O205*H205</f>
        <v>0</v>
      </c>
      <c r="Q205" s="194">
        <v>4.4000000000000003E-3</v>
      </c>
      <c r="R205" s="194">
        <f>Q205*H205</f>
        <v>2.2255200000000004</v>
      </c>
      <c r="S205" s="194">
        <v>0</v>
      </c>
      <c r="T205" s="19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6" t="s">
        <v>277</v>
      </c>
      <c r="AT205" s="196" t="s">
        <v>273</v>
      </c>
      <c r="AU205" s="196" t="s">
        <v>86</v>
      </c>
      <c r="AY205" s="18" t="s">
        <v>133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8" t="s">
        <v>81</v>
      </c>
      <c r="BK205" s="197">
        <f>ROUND(I205*H205,2)</f>
        <v>0</v>
      </c>
      <c r="BL205" s="18" t="s">
        <v>220</v>
      </c>
      <c r="BM205" s="196" t="s">
        <v>291</v>
      </c>
    </row>
    <row r="206" spans="1:65" s="13" customFormat="1" ht="11.25">
      <c r="B206" s="198"/>
      <c r="C206" s="199"/>
      <c r="D206" s="200" t="s">
        <v>142</v>
      </c>
      <c r="E206" s="201" t="s">
        <v>1</v>
      </c>
      <c r="F206" s="202" t="s">
        <v>292</v>
      </c>
      <c r="G206" s="199"/>
      <c r="H206" s="203">
        <v>433.97699999999998</v>
      </c>
      <c r="I206" s="204"/>
      <c r="J206" s="199"/>
      <c r="K206" s="199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142</v>
      </c>
      <c r="AU206" s="209" t="s">
        <v>86</v>
      </c>
      <c r="AV206" s="13" t="s">
        <v>86</v>
      </c>
      <c r="AW206" s="13" t="s">
        <v>32</v>
      </c>
      <c r="AX206" s="13" t="s">
        <v>81</v>
      </c>
      <c r="AY206" s="209" t="s">
        <v>133</v>
      </c>
    </row>
    <row r="207" spans="1:65" s="13" customFormat="1" ht="11.25">
      <c r="B207" s="198"/>
      <c r="C207" s="199"/>
      <c r="D207" s="200" t="s">
        <v>142</v>
      </c>
      <c r="E207" s="199"/>
      <c r="F207" s="202" t="s">
        <v>293</v>
      </c>
      <c r="G207" s="199"/>
      <c r="H207" s="203">
        <v>505.8</v>
      </c>
      <c r="I207" s="204"/>
      <c r="J207" s="199"/>
      <c r="K207" s="199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142</v>
      </c>
      <c r="AU207" s="209" t="s">
        <v>86</v>
      </c>
      <c r="AV207" s="13" t="s">
        <v>86</v>
      </c>
      <c r="AW207" s="13" t="s">
        <v>4</v>
      </c>
      <c r="AX207" s="13" t="s">
        <v>81</v>
      </c>
      <c r="AY207" s="209" t="s">
        <v>133</v>
      </c>
    </row>
    <row r="208" spans="1:65" s="2" customFormat="1" ht="33" customHeight="1">
      <c r="A208" s="35"/>
      <c r="B208" s="36"/>
      <c r="C208" s="184" t="s">
        <v>294</v>
      </c>
      <c r="D208" s="184" t="s">
        <v>136</v>
      </c>
      <c r="E208" s="185" t="s">
        <v>295</v>
      </c>
      <c r="F208" s="186" t="s">
        <v>296</v>
      </c>
      <c r="G208" s="187" t="s">
        <v>297</v>
      </c>
      <c r="H208" s="253"/>
      <c r="I208" s="189"/>
      <c r="J208" s="190">
        <f>ROUND(I208*H208,2)</f>
        <v>0</v>
      </c>
      <c r="K208" s="191"/>
      <c r="L208" s="40"/>
      <c r="M208" s="192" t="s">
        <v>1</v>
      </c>
      <c r="N208" s="193" t="s">
        <v>41</v>
      </c>
      <c r="O208" s="72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6" t="s">
        <v>220</v>
      </c>
      <c r="AT208" s="196" t="s">
        <v>136</v>
      </c>
      <c r="AU208" s="196" t="s">
        <v>86</v>
      </c>
      <c r="AY208" s="18" t="s">
        <v>133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8" t="s">
        <v>81</v>
      </c>
      <c r="BK208" s="197">
        <f>ROUND(I208*H208,2)</f>
        <v>0</v>
      </c>
      <c r="BL208" s="18" t="s">
        <v>220</v>
      </c>
      <c r="BM208" s="196" t="s">
        <v>298</v>
      </c>
    </row>
    <row r="209" spans="1:65" s="12" customFormat="1" ht="22.9" customHeight="1">
      <c r="B209" s="168"/>
      <c r="C209" s="169"/>
      <c r="D209" s="170" t="s">
        <v>75</v>
      </c>
      <c r="E209" s="182" t="s">
        <v>299</v>
      </c>
      <c r="F209" s="182" t="s">
        <v>300</v>
      </c>
      <c r="G209" s="169"/>
      <c r="H209" s="169"/>
      <c r="I209" s="172"/>
      <c r="J209" s="183">
        <f>BK209</f>
        <v>0</v>
      </c>
      <c r="K209" s="169"/>
      <c r="L209" s="174"/>
      <c r="M209" s="175"/>
      <c r="N209" s="176"/>
      <c r="O209" s="176"/>
      <c r="P209" s="177">
        <f>SUM(P210:P231)</f>
        <v>0</v>
      </c>
      <c r="Q209" s="176"/>
      <c r="R209" s="177">
        <f>SUM(R210:R231)</f>
        <v>1.5133656599999998</v>
      </c>
      <c r="S209" s="176"/>
      <c r="T209" s="178">
        <f>SUM(T210:T231)</f>
        <v>15.748978899999999</v>
      </c>
      <c r="AR209" s="179" t="s">
        <v>86</v>
      </c>
      <c r="AT209" s="180" t="s">
        <v>75</v>
      </c>
      <c r="AU209" s="180" t="s">
        <v>81</v>
      </c>
      <c r="AY209" s="179" t="s">
        <v>133</v>
      </c>
      <c r="BK209" s="181">
        <f>SUM(BK210:BK231)</f>
        <v>0</v>
      </c>
    </row>
    <row r="210" spans="1:65" s="2" customFormat="1" ht="24.2" customHeight="1">
      <c r="A210" s="35"/>
      <c r="B210" s="36"/>
      <c r="C210" s="184" t="s">
        <v>301</v>
      </c>
      <c r="D210" s="184" t="s">
        <v>136</v>
      </c>
      <c r="E210" s="185" t="s">
        <v>302</v>
      </c>
      <c r="F210" s="186" t="s">
        <v>303</v>
      </c>
      <c r="G210" s="187" t="s">
        <v>158</v>
      </c>
      <c r="H210" s="188">
        <v>433.97699999999998</v>
      </c>
      <c r="I210" s="189"/>
      <c r="J210" s="190">
        <f>ROUND(I210*H210,2)</f>
        <v>0</v>
      </c>
      <c r="K210" s="191"/>
      <c r="L210" s="40"/>
      <c r="M210" s="192" t="s">
        <v>1</v>
      </c>
      <c r="N210" s="193" t="s">
        <v>41</v>
      </c>
      <c r="O210" s="72"/>
      <c r="P210" s="194">
        <f>O210*H210</f>
        <v>0</v>
      </c>
      <c r="Q210" s="194">
        <v>0</v>
      </c>
      <c r="R210" s="194">
        <f>Q210*H210</f>
        <v>0</v>
      </c>
      <c r="S210" s="194">
        <v>3.2500000000000001E-2</v>
      </c>
      <c r="T210" s="195">
        <f>S210*H210</f>
        <v>14.104252499999999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6" t="s">
        <v>220</v>
      </c>
      <c r="AT210" s="196" t="s">
        <v>136</v>
      </c>
      <c r="AU210" s="196" t="s">
        <v>86</v>
      </c>
      <c r="AY210" s="18" t="s">
        <v>133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8" t="s">
        <v>81</v>
      </c>
      <c r="BK210" s="197">
        <f>ROUND(I210*H210,2)</f>
        <v>0</v>
      </c>
      <c r="BL210" s="18" t="s">
        <v>220</v>
      </c>
      <c r="BM210" s="196" t="s">
        <v>304</v>
      </c>
    </row>
    <row r="211" spans="1:65" s="14" customFormat="1" ht="11.25">
      <c r="B211" s="210"/>
      <c r="C211" s="211"/>
      <c r="D211" s="200" t="s">
        <v>142</v>
      </c>
      <c r="E211" s="212" t="s">
        <v>1</v>
      </c>
      <c r="F211" s="213" t="s">
        <v>305</v>
      </c>
      <c r="G211" s="211"/>
      <c r="H211" s="212" t="s">
        <v>1</v>
      </c>
      <c r="I211" s="214"/>
      <c r="J211" s="211"/>
      <c r="K211" s="211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142</v>
      </c>
      <c r="AU211" s="219" t="s">
        <v>86</v>
      </c>
      <c r="AV211" s="14" t="s">
        <v>81</v>
      </c>
      <c r="AW211" s="14" t="s">
        <v>32</v>
      </c>
      <c r="AX211" s="14" t="s">
        <v>76</v>
      </c>
      <c r="AY211" s="219" t="s">
        <v>133</v>
      </c>
    </row>
    <row r="212" spans="1:65" s="13" customFormat="1" ht="11.25">
      <c r="B212" s="198"/>
      <c r="C212" s="199"/>
      <c r="D212" s="200" t="s">
        <v>142</v>
      </c>
      <c r="E212" s="201" t="s">
        <v>1</v>
      </c>
      <c r="F212" s="202" t="s">
        <v>292</v>
      </c>
      <c r="G212" s="199"/>
      <c r="H212" s="203">
        <v>433.97699999999998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142</v>
      </c>
      <c r="AU212" s="209" t="s">
        <v>86</v>
      </c>
      <c r="AV212" s="13" t="s">
        <v>86</v>
      </c>
      <c r="AW212" s="13" t="s">
        <v>32</v>
      </c>
      <c r="AX212" s="13" t="s">
        <v>81</v>
      </c>
      <c r="AY212" s="209" t="s">
        <v>133</v>
      </c>
    </row>
    <row r="213" spans="1:65" s="2" customFormat="1" ht="33" customHeight="1">
      <c r="A213" s="35"/>
      <c r="B213" s="36"/>
      <c r="C213" s="184" t="s">
        <v>306</v>
      </c>
      <c r="D213" s="184" t="s">
        <v>136</v>
      </c>
      <c r="E213" s="185" t="s">
        <v>307</v>
      </c>
      <c r="F213" s="186" t="s">
        <v>308</v>
      </c>
      <c r="G213" s="187" t="s">
        <v>158</v>
      </c>
      <c r="H213" s="188">
        <v>475.96199999999999</v>
      </c>
      <c r="I213" s="189"/>
      <c r="J213" s="190">
        <f>ROUND(I213*H213,2)</f>
        <v>0</v>
      </c>
      <c r="K213" s="191"/>
      <c r="L213" s="40"/>
      <c r="M213" s="192" t="s">
        <v>1</v>
      </c>
      <c r="N213" s="193" t="s">
        <v>41</v>
      </c>
      <c r="O213" s="72"/>
      <c r="P213" s="194">
        <f>O213*H213</f>
        <v>0</v>
      </c>
      <c r="Q213" s="194">
        <v>2.7999999999999998E-4</v>
      </c>
      <c r="R213" s="194">
        <f>Q213*H213</f>
        <v>0.13326935999999998</v>
      </c>
      <c r="S213" s="194">
        <v>0</v>
      </c>
      <c r="T213" s="19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6" t="s">
        <v>220</v>
      </c>
      <c r="AT213" s="196" t="s">
        <v>136</v>
      </c>
      <c r="AU213" s="196" t="s">
        <v>86</v>
      </c>
      <c r="AY213" s="18" t="s">
        <v>133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8" t="s">
        <v>81</v>
      </c>
      <c r="BK213" s="197">
        <f>ROUND(I213*H213,2)</f>
        <v>0</v>
      </c>
      <c r="BL213" s="18" t="s">
        <v>220</v>
      </c>
      <c r="BM213" s="196" t="s">
        <v>309</v>
      </c>
    </row>
    <row r="214" spans="1:65" s="13" customFormat="1" ht="11.25">
      <c r="B214" s="198"/>
      <c r="C214" s="199"/>
      <c r="D214" s="200" t="s">
        <v>142</v>
      </c>
      <c r="E214" s="201" t="s">
        <v>1</v>
      </c>
      <c r="F214" s="202" t="s">
        <v>83</v>
      </c>
      <c r="G214" s="199"/>
      <c r="H214" s="203">
        <v>371.34399999999999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142</v>
      </c>
      <c r="AU214" s="209" t="s">
        <v>86</v>
      </c>
      <c r="AV214" s="13" t="s">
        <v>86</v>
      </c>
      <c r="AW214" s="13" t="s">
        <v>32</v>
      </c>
      <c r="AX214" s="13" t="s">
        <v>76</v>
      </c>
      <c r="AY214" s="209" t="s">
        <v>133</v>
      </c>
    </row>
    <row r="215" spans="1:65" s="13" customFormat="1" ht="11.25">
      <c r="B215" s="198"/>
      <c r="C215" s="199"/>
      <c r="D215" s="200" t="s">
        <v>142</v>
      </c>
      <c r="E215" s="201" t="s">
        <v>1</v>
      </c>
      <c r="F215" s="202" t="s">
        <v>310</v>
      </c>
      <c r="G215" s="199"/>
      <c r="H215" s="203">
        <v>1.8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142</v>
      </c>
      <c r="AU215" s="209" t="s">
        <v>86</v>
      </c>
      <c r="AV215" s="13" t="s">
        <v>86</v>
      </c>
      <c r="AW215" s="13" t="s">
        <v>32</v>
      </c>
      <c r="AX215" s="13" t="s">
        <v>76</v>
      </c>
      <c r="AY215" s="209" t="s">
        <v>133</v>
      </c>
    </row>
    <row r="216" spans="1:65" s="13" customFormat="1" ht="11.25">
      <c r="B216" s="198"/>
      <c r="C216" s="199"/>
      <c r="D216" s="200" t="s">
        <v>142</v>
      </c>
      <c r="E216" s="201" t="s">
        <v>1</v>
      </c>
      <c r="F216" s="202" t="s">
        <v>311</v>
      </c>
      <c r="G216" s="199"/>
      <c r="H216" s="203">
        <v>20.399999999999999</v>
      </c>
      <c r="I216" s="204"/>
      <c r="J216" s="199"/>
      <c r="K216" s="199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142</v>
      </c>
      <c r="AU216" s="209" t="s">
        <v>86</v>
      </c>
      <c r="AV216" s="13" t="s">
        <v>86</v>
      </c>
      <c r="AW216" s="13" t="s">
        <v>32</v>
      </c>
      <c r="AX216" s="13" t="s">
        <v>76</v>
      </c>
      <c r="AY216" s="209" t="s">
        <v>133</v>
      </c>
    </row>
    <row r="217" spans="1:65" s="13" customFormat="1" ht="11.25">
      <c r="B217" s="198"/>
      <c r="C217" s="199"/>
      <c r="D217" s="200" t="s">
        <v>142</v>
      </c>
      <c r="E217" s="201" t="s">
        <v>1</v>
      </c>
      <c r="F217" s="202" t="s">
        <v>312</v>
      </c>
      <c r="G217" s="199"/>
      <c r="H217" s="203">
        <v>82.418000000000006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142</v>
      </c>
      <c r="AU217" s="209" t="s">
        <v>86</v>
      </c>
      <c r="AV217" s="13" t="s">
        <v>86</v>
      </c>
      <c r="AW217" s="13" t="s">
        <v>32</v>
      </c>
      <c r="AX217" s="13" t="s">
        <v>76</v>
      </c>
      <c r="AY217" s="209" t="s">
        <v>133</v>
      </c>
    </row>
    <row r="218" spans="1:65" s="15" customFormat="1" ht="11.25">
      <c r="B218" s="220"/>
      <c r="C218" s="221"/>
      <c r="D218" s="200" t="s">
        <v>142</v>
      </c>
      <c r="E218" s="222" t="s">
        <v>1</v>
      </c>
      <c r="F218" s="223" t="s">
        <v>155</v>
      </c>
      <c r="G218" s="221"/>
      <c r="H218" s="224">
        <v>475.96199999999999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142</v>
      </c>
      <c r="AU218" s="230" t="s">
        <v>86</v>
      </c>
      <c r="AV218" s="15" t="s">
        <v>140</v>
      </c>
      <c r="AW218" s="15" t="s">
        <v>32</v>
      </c>
      <c r="AX218" s="15" t="s">
        <v>81</v>
      </c>
      <c r="AY218" s="230" t="s">
        <v>133</v>
      </c>
    </row>
    <row r="219" spans="1:65" s="2" customFormat="1" ht="21.75" customHeight="1">
      <c r="A219" s="35"/>
      <c r="B219" s="36"/>
      <c r="C219" s="231" t="s">
        <v>277</v>
      </c>
      <c r="D219" s="231" t="s">
        <v>273</v>
      </c>
      <c r="E219" s="232" t="s">
        <v>313</v>
      </c>
      <c r="F219" s="233" t="s">
        <v>314</v>
      </c>
      <c r="G219" s="234" t="s">
        <v>158</v>
      </c>
      <c r="H219" s="235">
        <v>552.63599999999997</v>
      </c>
      <c r="I219" s="236"/>
      <c r="J219" s="237">
        <f>ROUND(I219*H219,2)</f>
        <v>0</v>
      </c>
      <c r="K219" s="238"/>
      <c r="L219" s="239"/>
      <c r="M219" s="240" t="s">
        <v>1</v>
      </c>
      <c r="N219" s="241" t="s">
        <v>41</v>
      </c>
      <c r="O219" s="72"/>
      <c r="P219" s="194">
        <f>O219*H219</f>
        <v>0</v>
      </c>
      <c r="Q219" s="194">
        <v>2.2000000000000001E-3</v>
      </c>
      <c r="R219" s="194">
        <f>Q219*H219</f>
        <v>1.2157992</v>
      </c>
      <c r="S219" s="194">
        <v>0</v>
      </c>
      <c r="T219" s="19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6" t="s">
        <v>277</v>
      </c>
      <c r="AT219" s="196" t="s">
        <v>273</v>
      </c>
      <c r="AU219" s="196" t="s">
        <v>86</v>
      </c>
      <c r="AY219" s="18" t="s">
        <v>133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8" t="s">
        <v>81</v>
      </c>
      <c r="BK219" s="197">
        <f>ROUND(I219*H219,2)</f>
        <v>0</v>
      </c>
      <c r="BL219" s="18" t="s">
        <v>220</v>
      </c>
      <c r="BM219" s="196" t="s">
        <v>315</v>
      </c>
    </row>
    <row r="220" spans="1:65" s="13" customFormat="1" ht="11.25">
      <c r="B220" s="198"/>
      <c r="C220" s="199"/>
      <c r="D220" s="200" t="s">
        <v>142</v>
      </c>
      <c r="E220" s="199"/>
      <c r="F220" s="202" t="s">
        <v>316</v>
      </c>
      <c r="G220" s="199"/>
      <c r="H220" s="203">
        <v>552.63599999999997</v>
      </c>
      <c r="I220" s="204"/>
      <c r="J220" s="199"/>
      <c r="K220" s="199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142</v>
      </c>
      <c r="AU220" s="209" t="s">
        <v>86</v>
      </c>
      <c r="AV220" s="13" t="s">
        <v>86</v>
      </c>
      <c r="AW220" s="13" t="s">
        <v>4</v>
      </c>
      <c r="AX220" s="13" t="s">
        <v>81</v>
      </c>
      <c r="AY220" s="209" t="s">
        <v>133</v>
      </c>
    </row>
    <row r="221" spans="1:65" s="2" customFormat="1" ht="24.2" customHeight="1">
      <c r="A221" s="35"/>
      <c r="B221" s="36"/>
      <c r="C221" s="184" t="s">
        <v>317</v>
      </c>
      <c r="D221" s="184" t="s">
        <v>136</v>
      </c>
      <c r="E221" s="185" t="s">
        <v>318</v>
      </c>
      <c r="F221" s="186" t="s">
        <v>319</v>
      </c>
      <c r="G221" s="187" t="s">
        <v>158</v>
      </c>
      <c r="H221" s="188">
        <v>513.97699999999998</v>
      </c>
      <c r="I221" s="189"/>
      <c r="J221" s="190">
        <f>ROUND(I221*H221,2)</f>
        <v>0</v>
      </c>
      <c r="K221" s="191"/>
      <c r="L221" s="40"/>
      <c r="M221" s="192" t="s">
        <v>1</v>
      </c>
      <c r="N221" s="193" t="s">
        <v>41</v>
      </c>
      <c r="O221" s="72"/>
      <c r="P221" s="194">
        <f>O221*H221</f>
        <v>0</v>
      </c>
      <c r="Q221" s="194">
        <v>0</v>
      </c>
      <c r="R221" s="194">
        <f>Q221*H221</f>
        <v>0</v>
      </c>
      <c r="S221" s="194">
        <v>3.2000000000000002E-3</v>
      </c>
      <c r="T221" s="195">
        <f>S221*H221</f>
        <v>1.6447263999999999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6" t="s">
        <v>220</v>
      </c>
      <c r="AT221" s="196" t="s">
        <v>136</v>
      </c>
      <c r="AU221" s="196" t="s">
        <v>86</v>
      </c>
      <c r="AY221" s="18" t="s">
        <v>133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8" t="s">
        <v>81</v>
      </c>
      <c r="BK221" s="197">
        <f>ROUND(I221*H221,2)</f>
        <v>0</v>
      </c>
      <c r="BL221" s="18" t="s">
        <v>220</v>
      </c>
      <c r="BM221" s="196" t="s">
        <v>320</v>
      </c>
    </row>
    <row r="222" spans="1:65" s="14" customFormat="1" ht="11.25">
      <c r="B222" s="210"/>
      <c r="C222" s="211"/>
      <c r="D222" s="200" t="s">
        <v>142</v>
      </c>
      <c r="E222" s="212" t="s">
        <v>1</v>
      </c>
      <c r="F222" s="213" t="s">
        <v>321</v>
      </c>
      <c r="G222" s="211"/>
      <c r="H222" s="212" t="s">
        <v>1</v>
      </c>
      <c r="I222" s="214"/>
      <c r="J222" s="211"/>
      <c r="K222" s="211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142</v>
      </c>
      <c r="AU222" s="219" t="s">
        <v>86</v>
      </c>
      <c r="AV222" s="14" t="s">
        <v>81</v>
      </c>
      <c r="AW222" s="14" t="s">
        <v>32</v>
      </c>
      <c r="AX222" s="14" t="s">
        <v>76</v>
      </c>
      <c r="AY222" s="219" t="s">
        <v>133</v>
      </c>
    </row>
    <row r="223" spans="1:65" s="13" customFormat="1" ht="11.25">
      <c r="B223" s="198"/>
      <c r="C223" s="199"/>
      <c r="D223" s="200" t="s">
        <v>142</v>
      </c>
      <c r="E223" s="201" t="s">
        <v>1</v>
      </c>
      <c r="F223" s="202" t="s">
        <v>322</v>
      </c>
      <c r="G223" s="199"/>
      <c r="H223" s="203">
        <v>513.97699999999998</v>
      </c>
      <c r="I223" s="204"/>
      <c r="J223" s="199"/>
      <c r="K223" s="199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142</v>
      </c>
      <c r="AU223" s="209" t="s">
        <v>86</v>
      </c>
      <c r="AV223" s="13" t="s">
        <v>86</v>
      </c>
      <c r="AW223" s="13" t="s">
        <v>32</v>
      </c>
      <c r="AX223" s="13" t="s">
        <v>81</v>
      </c>
      <c r="AY223" s="209" t="s">
        <v>133</v>
      </c>
    </row>
    <row r="224" spans="1:65" s="2" customFormat="1" ht="24.2" customHeight="1">
      <c r="A224" s="35"/>
      <c r="B224" s="36"/>
      <c r="C224" s="184" t="s">
        <v>323</v>
      </c>
      <c r="D224" s="184" t="s">
        <v>136</v>
      </c>
      <c r="E224" s="185" t="s">
        <v>324</v>
      </c>
      <c r="F224" s="186" t="s">
        <v>325</v>
      </c>
      <c r="G224" s="187" t="s">
        <v>158</v>
      </c>
      <c r="H224" s="188">
        <v>474.16199999999998</v>
      </c>
      <c r="I224" s="189"/>
      <c r="J224" s="190">
        <f>ROUND(I224*H224,2)</f>
        <v>0</v>
      </c>
      <c r="K224" s="191"/>
      <c r="L224" s="40"/>
      <c r="M224" s="192" t="s">
        <v>1</v>
      </c>
      <c r="N224" s="193" t="s">
        <v>41</v>
      </c>
      <c r="O224" s="72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6" t="s">
        <v>220</v>
      </c>
      <c r="AT224" s="196" t="s">
        <v>136</v>
      </c>
      <c r="AU224" s="196" t="s">
        <v>86</v>
      </c>
      <c r="AY224" s="18" t="s">
        <v>133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8" t="s">
        <v>81</v>
      </c>
      <c r="BK224" s="197">
        <f>ROUND(I224*H224,2)</f>
        <v>0</v>
      </c>
      <c r="BL224" s="18" t="s">
        <v>220</v>
      </c>
      <c r="BM224" s="196" t="s">
        <v>326</v>
      </c>
    </row>
    <row r="225" spans="1:65" s="13" customFormat="1" ht="11.25">
      <c r="B225" s="198"/>
      <c r="C225" s="199"/>
      <c r="D225" s="200" t="s">
        <v>142</v>
      </c>
      <c r="E225" s="201" t="s">
        <v>1</v>
      </c>
      <c r="F225" s="202" t="s">
        <v>83</v>
      </c>
      <c r="G225" s="199"/>
      <c r="H225" s="203">
        <v>371.34399999999999</v>
      </c>
      <c r="I225" s="204"/>
      <c r="J225" s="199"/>
      <c r="K225" s="199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142</v>
      </c>
      <c r="AU225" s="209" t="s">
        <v>86</v>
      </c>
      <c r="AV225" s="13" t="s">
        <v>86</v>
      </c>
      <c r="AW225" s="13" t="s">
        <v>32</v>
      </c>
      <c r="AX225" s="13" t="s">
        <v>76</v>
      </c>
      <c r="AY225" s="209" t="s">
        <v>133</v>
      </c>
    </row>
    <row r="226" spans="1:65" s="13" customFormat="1" ht="11.25">
      <c r="B226" s="198"/>
      <c r="C226" s="199"/>
      <c r="D226" s="200" t="s">
        <v>142</v>
      </c>
      <c r="E226" s="201" t="s">
        <v>1</v>
      </c>
      <c r="F226" s="202" t="s">
        <v>311</v>
      </c>
      <c r="G226" s="199"/>
      <c r="H226" s="203">
        <v>20.399999999999999</v>
      </c>
      <c r="I226" s="204"/>
      <c r="J226" s="199"/>
      <c r="K226" s="199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142</v>
      </c>
      <c r="AU226" s="209" t="s">
        <v>86</v>
      </c>
      <c r="AV226" s="13" t="s">
        <v>86</v>
      </c>
      <c r="AW226" s="13" t="s">
        <v>32</v>
      </c>
      <c r="AX226" s="13" t="s">
        <v>76</v>
      </c>
      <c r="AY226" s="209" t="s">
        <v>133</v>
      </c>
    </row>
    <row r="227" spans="1:65" s="13" customFormat="1" ht="11.25">
      <c r="B227" s="198"/>
      <c r="C227" s="199"/>
      <c r="D227" s="200" t="s">
        <v>142</v>
      </c>
      <c r="E227" s="201" t="s">
        <v>1</v>
      </c>
      <c r="F227" s="202" t="s">
        <v>312</v>
      </c>
      <c r="G227" s="199"/>
      <c r="H227" s="203">
        <v>82.418000000000006</v>
      </c>
      <c r="I227" s="204"/>
      <c r="J227" s="199"/>
      <c r="K227" s="199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142</v>
      </c>
      <c r="AU227" s="209" t="s">
        <v>86</v>
      </c>
      <c r="AV227" s="13" t="s">
        <v>86</v>
      </c>
      <c r="AW227" s="13" t="s">
        <v>32</v>
      </c>
      <c r="AX227" s="13" t="s">
        <v>76</v>
      </c>
      <c r="AY227" s="209" t="s">
        <v>133</v>
      </c>
    </row>
    <row r="228" spans="1:65" s="15" customFormat="1" ht="11.25">
      <c r="B228" s="220"/>
      <c r="C228" s="221"/>
      <c r="D228" s="200" t="s">
        <v>142</v>
      </c>
      <c r="E228" s="222" t="s">
        <v>1</v>
      </c>
      <c r="F228" s="223" t="s">
        <v>155</v>
      </c>
      <c r="G228" s="221"/>
      <c r="H228" s="224">
        <v>474.16199999999998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142</v>
      </c>
      <c r="AU228" s="230" t="s">
        <v>86</v>
      </c>
      <c r="AV228" s="15" t="s">
        <v>140</v>
      </c>
      <c r="AW228" s="15" t="s">
        <v>32</v>
      </c>
      <c r="AX228" s="15" t="s">
        <v>81</v>
      </c>
      <c r="AY228" s="230" t="s">
        <v>133</v>
      </c>
    </row>
    <row r="229" spans="1:65" s="2" customFormat="1" ht="16.5" customHeight="1">
      <c r="A229" s="35"/>
      <c r="B229" s="36"/>
      <c r="C229" s="231" t="s">
        <v>327</v>
      </c>
      <c r="D229" s="231" t="s">
        <v>273</v>
      </c>
      <c r="E229" s="232" t="s">
        <v>328</v>
      </c>
      <c r="F229" s="233" t="s">
        <v>329</v>
      </c>
      <c r="G229" s="234" t="s">
        <v>158</v>
      </c>
      <c r="H229" s="235">
        <v>547.65700000000004</v>
      </c>
      <c r="I229" s="236"/>
      <c r="J229" s="237">
        <f>ROUND(I229*H229,2)</f>
        <v>0</v>
      </c>
      <c r="K229" s="238"/>
      <c r="L229" s="239"/>
      <c r="M229" s="240" t="s">
        <v>1</v>
      </c>
      <c r="N229" s="241" t="s">
        <v>41</v>
      </c>
      <c r="O229" s="72"/>
      <c r="P229" s="194">
        <f>O229*H229</f>
        <v>0</v>
      </c>
      <c r="Q229" s="194">
        <v>2.9999999999999997E-4</v>
      </c>
      <c r="R229" s="194">
        <f>Q229*H229</f>
        <v>0.1642971</v>
      </c>
      <c r="S229" s="194">
        <v>0</v>
      </c>
      <c r="T229" s="19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6" t="s">
        <v>277</v>
      </c>
      <c r="AT229" s="196" t="s">
        <v>273</v>
      </c>
      <c r="AU229" s="196" t="s">
        <v>86</v>
      </c>
      <c r="AY229" s="18" t="s">
        <v>133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8" t="s">
        <v>81</v>
      </c>
      <c r="BK229" s="197">
        <f>ROUND(I229*H229,2)</f>
        <v>0</v>
      </c>
      <c r="BL229" s="18" t="s">
        <v>220</v>
      </c>
      <c r="BM229" s="196" t="s">
        <v>330</v>
      </c>
    </row>
    <row r="230" spans="1:65" s="13" customFormat="1" ht="11.25">
      <c r="B230" s="198"/>
      <c r="C230" s="199"/>
      <c r="D230" s="200" t="s">
        <v>142</v>
      </c>
      <c r="E230" s="199"/>
      <c r="F230" s="202" t="s">
        <v>331</v>
      </c>
      <c r="G230" s="199"/>
      <c r="H230" s="203">
        <v>547.65700000000004</v>
      </c>
      <c r="I230" s="204"/>
      <c r="J230" s="199"/>
      <c r="K230" s="199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142</v>
      </c>
      <c r="AU230" s="209" t="s">
        <v>86</v>
      </c>
      <c r="AV230" s="13" t="s">
        <v>86</v>
      </c>
      <c r="AW230" s="13" t="s">
        <v>4</v>
      </c>
      <c r="AX230" s="13" t="s">
        <v>81</v>
      </c>
      <c r="AY230" s="209" t="s">
        <v>133</v>
      </c>
    </row>
    <row r="231" spans="1:65" s="2" customFormat="1" ht="24.2" customHeight="1">
      <c r="A231" s="35"/>
      <c r="B231" s="36"/>
      <c r="C231" s="184" t="s">
        <v>332</v>
      </c>
      <c r="D231" s="184" t="s">
        <v>136</v>
      </c>
      <c r="E231" s="185" t="s">
        <v>333</v>
      </c>
      <c r="F231" s="186" t="s">
        <v>334</v>
      </c>
      <c r="G231" s="187" t="s">
        <v>297</v>
      </c>
      <c r="H231" s="253"/>
      <c r="I231" s="189"/>
      <c r="J231" s="190">
        <f>ROUND(I231*H231,2)</f>
        <v>0</v>
      </c>
      <c r="K231" s="191"/>
      <c r="L231" s="40"/>
      <c r="M231" s="192" t="s">
        <v>1</v>
      </c>
      <c r="N231" s="193" t="s">
        <v>41</v>
      </c>
      <c r="O231" s="72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6" t="s">
        <v>220</v>
      </c>
      <c r="AT231" s="196" t="s">
        <v>136</v>
      </c>
      <c r="AU231" s="196" t="s">
        <v>86</v>
      </c>
      <c r="AY231" s="18" t="s">
        <v>133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8" t="s">
        <v>81</v>
      </c>
      <c r="BK231" s="197">
        <f>ROUND(I231*H231,2)</f>
        <v>0</v>
      </c>
      <c r="BL231" s="18" t="s">
        <v>220</v>
      </c>
      <c r="BM231" s="196" t="s">
        <v>335</v>
      </c>
    </row>
    <row r="232" spans="1:65" s="12" customFormat="1" ht="22.9" customHeight="1">
      <c r="B232" s="168"/>
      <c r="C232" s="169"/>
      <c r="D232" s="170" t="s">
        <v>75</v>
      </c>
      <c r="E232" s="182" t="s">
        <v>336</v>
      </c>
      <c r="F232" s="182" t="s">
        <v>337</v>
      </c>
      <c r="G232" s="169"/>
      <c r="H232" s="169"/>
      <c r="I232" s="172"/>
      <c r="J232" s="183">
        <f>BK232</f>
        <v>0</v>
      </c>
      <c r="K232" s="169"/>
      <c r="L232" s="174"/>
      <c r="M232" s="175"/>
      <c r="N232" s="176"/>
      <c r="O232" s="176"/>
      <c r="P232" s="177">
        <f>SUM(P233:P251)</f>
        <v>0</v>
      </c>
      <c r="Q232" s="176"/>
      <c r="R232" s="177">
        <f>SUM(R233:R251)</f>
        <v>2.4668226600000001</v>
      </c>
      <c r="S232" s="176"/>
      <c r="T232" s="178">
        <f>SUM(T233:T251)</f>
        <v>5.4769255000000001</v>
      </c>
      <c r="AR232" s="179" t="s">
        <v>86</v>
      </c>
      <c r="AT232" s="180" t="s">
        <v>75</v>
      </c>
      <c r="AU232" s="180" t="s">
        <v>81</v>
      </c>
      <c r="AY232" s="179" t="s">
        <v>133</v>
      </c>
      <c r="BK232" s="181">
        <f>SUM(BK233:BK251)</f>
        <v>0</v>
      </c>
    </row>
    <row r="233" spans="1:65" s="2" customFormat="1" ht="37.9" customHeight="1">
      <c r="A233" s="35"/>
      <c r="B233" s="36"/>
      <c r="C233" s="184" t="s">
        <v>338</v>
      </c>
      <c r="D233" s="184" t="s">
        <v>136</v>
      </c>
      <c r="E233" s="185" t="s">
        <v>339</v>
      </c>
      <c r="F233" s="186" t="s">
        <v>340</v>
      </c>
      <c r="G233" s="187" t="s">
        <v>158</v>
      </c>
      <c r="H233" s="188">
        <v>377.71899999999999</v>
      </c>
      <c r="I233" s="189"/>
      <c r="J233" s="190">
        <f>ROUND(I233*H233,2)</f>
        <v>0</v>
      </c>
      <c r="K233" s="191"/>
      <c r="L233" s="40"/>
      <c r="M233" s="192" t="s">
        <v>1</v>
      </c>
      <c r="N233" s="193" t="s">
        <v>41</v>
      </c>
      <c r="O233" s="72"/>
      <c r="P233" s="194">
        <f>O233*H233</f>
        <v>0</v>
      </c>
      <c r="Q233" s="194">
        <v>0</v>
      </c>
      <c r="R233" s="194">
        <f>Q233*H233</f>
        <v>0</v>
      </c>
      <c r="S233" s="194">
        <v>1.4500000000000001E-2</v>
      </c>
      <c r="T233" s="195">
        <f>S233*H233</f>
        <v>5.4769255000000001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6" t="s">
        <v>220</v>
      </c>
      <c r="AT233" s="196" t="s">
        <v>136</v>
      </c>
      <c r="AU233" s="196" t="s">
        <v>86</v>
      </c>
      <c r="AY233" s="18" t="s">
        <v>133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8" t="s">
        <v>81</v>
      </c>
      <c r="BK233" s="197">
        <f>ROUND(I233*H233,2)</f>
        <v>0</v>
      </c>
      <c r="BL233" s="18" t="s">
        <v>220</v>
      </c>
      <c r="BM233" s="196" t="s">
        <v>341</v>
      </c>
    </row>
    <row r="234" spans="1:65" s="13" customFormat="1" ht="11.25">
      <c r="B234" s="198"/>
      <c r="C234" s="199"/>
      <c r="D234" s="200" t="s">
        <v>142</v>
      </c>
      <c r="E234" s="201" t="s">
        <v>1</v>
      </c>
      <c r="F234" s="202" t="s">
        <v>342</v>
      </c>
      <c r="G234" s="199"/>
      <c r="H234" s="203">
        <v>377.71899999999999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142</v>
      </c>
      <c r="AU234" s="209" t="s">
        <v>86</v>
      </c>
      <c r="AV234" s="13" t="s">
        <v>86</v>
      </c>
      <c r="AW234" s="13" t="s">
        <v>32</v>
      </c>
      <c r="AX234" s="13" t="s">
        <v>81</v>
      </c>
      <c r="AY234" s="209" t="s">
        <v>133</v>
      </c>
    </row>
    <row r="235" spans="1:65" s="2" customFormat="1" ht="33" customHeight="1">
      <c r="A235" s="35"/>
      <c r="B235" s="36"/>
      <c r="C235" s="184" t="s">
        <v>343</v>
      </c>
      <c r="D235" s="184" t="s">
        <v>136</v>
      </c>
      <c r="E235" s="185" t="s">
        <v>344</v>
      </c>
      <c r="F235" s="186" t="s">
        <v>345</v>
      </c>
      <c r="G235" s="187" t="s">
        <v>158</v>
      </c>
      <c r="H235" s="188">
        <v>783.41300000000001</v>
      </c>
      <c r="I235" s="189"/>
      <c r="J235" s="190">
        <f>ROUND(I235*H235,2)</f>
        <v>0</v>
      </c>
      <c r="K235" s="191"/>
      <c r="L235" s="40"/>
      <c r="M235" s="192" t="s">
        <v>1</v>
      </c>
      <c r="N235" s="193" t="s">
        <v>41</v>
      </c>
      <c r="O235" s="72"/>
      <c r="P235" s="194">
        <f>O235*H235</f>
        <v>0</v>
      </c>
      <c r="Q235" s="194">
        <v>1.2E-4</v>
      </c>
      <c r="R235" s="194">
        <f>Q235*H235</f>
        <v>9.4009560000000006E-2</v>
      </c>
      <c r="S235" s="194">
        <v>0</v>
      </c>
      <c r="T235" s="19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6" t="s">
        <v>220</v>
      </c>
      <c r="AT235" s="196" t="s">
        <v>136</v>
      </c>
      <c r="AU235" s="196" t="s">
        <v>86</v>
      </c>
      <c r="AY235" s="18" t="s">
        <v>133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8" t="s">
        <v>81</v>
      </c>
      <c r="BK235" s="197">
        <f>ROUND(I235*H235,2)</f>
        <v>0</v>
      </c>
      <c r="BL235" s="18" t="s">
        <v>220</v>
      </c>
      <c r="BM235" s="196" t="s">
        <v>346</v>
      </c>
    </row>
    <row r="236" spans="1:65" s="13" customFormat="1" ht="11.25">
      <c r="B236" s="198"/>
      <c r="C236" s="199"/>
      <c r="D236" s="200" t="s">
        <v>142</v>
      </c>
      <c r="E236" s="201" t="s">
        <v>1</v>
      </c>
      <c r="F236" s="202" t="s">
        <v>347</v>
      </c>
      <c r="G236" s="199"/>
      <c r="H236" s="203">
        <v>742.68799999999999</v>
      </c>
      <c r="I236" s="204"/>
      <c r="J236" s="199"/>
      <c r="K236" s="199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142</v>
      </c>
      <c r="AU236" s="209" t="s">
        <v>86</v>
      </c>
      <c r="AV236" s="13" t="s">
        <v>86</v>
      </c>
      <c r="AW236" s="13" t="s">
        <v>32</v>
      </c>
      <c r="AX236" s="13" t="s">
        <v>76</v>
      </c>
      <c r="AY236" s="209" t="s">
        <v>133</v>
      </c>
    </row>
    <row r="237" spans="1:65" s="13" customFormat="1" ht="11.25">
      <c r="B237" s="198"/>
      <c r="C237" s="199"/>
      <c r="D237" s="200" t="s">
        <v>142</v>
      </c>
      <c r="E237" s="201" t="s">
        <v>1</v>
      </c>
      <c r="F237" s="202" t="s">
        <v>348</v>
      </c>
      <c r="G237" s="199"/>
      <c r="H237" s="203">
        <v>10.199999999999999</v>
      </c>
      <c r="I237" s="204"/>
      <c r="J237" s="199"/>
      <c r="K237" s="199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142</v>
      </c>
      <c r="AU237" s="209" t="s">
        <v>86</v>
      </c>
      <c r="AV237" s="13" t="s">
        <v>86</v>
      </c>
      <c r="AW237" s="13" t="s">
        <v>32</v>
      </c>
      <c r="AX237" s="13" t="s">
        <v>76</v>
      </c>
      <c r="AY237" s="209" t="s">
        <v>133</v>
      </c>
    </row>
    <row r="238" spans="1:65" s="13" customFormat="1" ht="11.25">
      <c r="B238" s="198"/>
      <c r="C238" s="199"/>
      <c r="D238" s="200" t="s">
        <v>142</v>
      </c>
      <c r="E238" s="201" t="s">
        <v>1</v>
      </c>
      <c r="F238" s="202" t="s">
        <v>349</v>
      </c>
      <c r="G238" s="199"/>
      <c r="H238" s="203">
        <v>30.524999999999999</v>
      </c>
      <c r="I238" s="204"/>
      <c r="J238" s="199"/>
      <c r="K238" s="199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142</v>
      </c>
      <c r="AU238" s="209" t="s">
        <v>86</v>
      </c>
      <c r="AV238" s="13" t="s">
        <v>86</v>
      </c>
      <c r="AW238" s="13" t="s">
        <v>32</v>
      </c>
      <c r="AX238" s="13" t="s">
        <v>76</v>
      </c>
      <c r="AY238" s="209" t="s">
        <v>133</v>
      </c>
    </row>
    <row r="239" spans="1:65" s="15" customFormat="1" ht="11.25">
      <c r="B239" s="220"/>
      <c r="C239" s="221"/>
      <c r="D239" s="200" t="s">
        <v>142</v>
      </c>
      <c r="E239" s="222" t="s">
        <v>1</v>
      </c>
      <c r="F239" s="223" t="s">
        <v>155</v>
      </c>
      <c r="G239" s="221"/>
      <c r="H239" s="224">
        <v>783.41300000000001</v>
      </c>
      <c r="I239" s="225"/>
      <c r="J239" s="221"/>
      <c r="K239" s="221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142</v>
      </c>
      <c r="AU239" s="230" t="s">
        <v>86</v>
      </c>
      <c r="AV239" s="15" t="s">
        <v>140</v>
      </c>
      <c r="AW239" s="15" t="s">
        <v>32</v>
      </c>
      <c r="AX239" s="15" t="s">
        <v>81</v>
      </c>
      <c r="AY239" s="230" t="s">
        <v>133</v>
      </c>
    </row>
    <row r="240" spans="1:65" s="2" customFormat="1" ht="24.2" customHeight="1">
      <c r="A240" s="35"/>
      <c r="B240" s="36"/>
      <c r="C240" s="231" t="s">
        <v>350</v>
      </c>
      <c r="D240" s="231" t="s">
        <v>273</v>
      </c>
      <c r="E240" s="232" t="s">
        <v>351</v>
      </c>
      <c r="F240" s="233" t="s">
        <v>352</v>
      </c>
      <c r="G240" s="234" t="s">
        <v>158</v>
      </c>
      <c r="H240" s="235">
        <v>378.77100000000002</v>
      </c>
      <c r="I240" s="236"/>
      <c r="J240" s="237">
        <f>ROUND(I240*H240,2)</f>
        <v>0</v>
      </c>
      <c r="K240" s="238"/>
      <c r="L240" s="239"/>
      <c r="M240" s="240" t="s">
        <v>1</v>
      </c>
      <c r="N240" s="241" t="s">
        <v>41</v>
      </c>
      <c r="O240" s="72"/>
      <c r="P240" s="194">
        <f>O240*H240</f>
        <v>0</v>
      </c>
      <c r="Q240" s="194">
        <v>2.8999999999999998E-3</v>
      </c>
      <c r="R240" s="194">
        <f>Q240*H240</f>
        <v>1.0984358999999999</v>
      </c>
      <c r="S240" s="194">
        <v>0</v>
      </c>
      <c r="T240" s="19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6" t="s">
        <v>277</v>
      </c>
      <c r="AT240" s="196" t="s">
        <v>273</v>
      </c>
      <c r="AU240" s="196" t="s">
        <v>86</v>
      </c>
      <c r="AY240" s="18" t="s">
        <v>133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8" t="s">
        <v>81</v>
      </c>
      <c r="BK240" s="197">
        <f>ROUND(I240*H240,2)</f>
        <v>0</v>
      </c>
      <c r="BL240" s="18" t="s">
        <v>220</v>
      </c>
      <c r="BM240" s="196" t="s">
        <v>353</v>
      </c>
    </row>
    <row r="241" spans="1:65" s="13" customFormat="1" ht="11.25">
      <c r="B241" s="198"/>
      <c r="C241" s="199"/>
      <c r="D241" s="200" t="s">
        <v>142</v>
      </c>
      <c r="E241" s="201" t="s">
        <v>1</v>
      </c>
      <c r="F241" s="202" t="s">
        <v>83</v>
      </c>
      <c r="G241" s="199"/>
      <c r="H241" s="203">
        <v>371.34399999999999</v>
      </c>
      <c r="I241" s="204"/>
      <c r="J241" s="199"/>
      <c r="K241" s="199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142</v>
      </c>
      <c r="AU241" s="209" t="s">
        <v>86</v>
      </c>
      <c r="AV241" s="13" t="s">
        <v>86</v>
      </c>
      <c r="AW241" s="13" t="s">
        <v>32</v>
      </c>
      <c r="AX241" s="13" t="s">
        <v>81</v>
      </c>
      <c r="AY241" s="209" t="s">
        <v>133</v>
      </c>
    </row>
    <row r="242" spans="1:65" s="13" customFormat="1" ht="11.25">
      <c r="B242" s="198"/>
      <c r="C242" s="199"/>
      <c r="D242" s="200" t="s">
        <v>142</v>
      </c>
      <c r="E242" s="199"/>
      <c r="F242" s="202" t="s">
        <v>354</v>
      </c>
      <c r="G242" s="199"/>
      <c r="H242" s="203">
        <v>378.77100000000002</v>
      </c>
      <c r="I242" s="204"/>
      <c r="J242" s="199"/>
      <c r="K242" s="199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142</v>
      </c>
      <c r="AU242" s="209" t="s">
        <v>86</v>
      </c>
      <c r="AV242" s="13" t="s">
        <v>86</v>
      </c>
      <c r="AW242" s="13" t="s">
        <v>4</v>
      </c>
      <c r="AX242" s="13" t="s">
        <v>81</v>
      </c>
      <c r="AY242" s="209" t="s">
        <v>133</v>
      </c>
    </row>
    <row r="243" spans="1:65" s="2" customFormat="1" ht="24.2" customHeight="1">
      <c r="A243" s="35"/>
      <c r="B243" s="36"/>
      <c r="C243" s="231" t="s">
        <v>355</v>
      </c>
      <c r="D243" s="231" t="s">
        <v>273</v>
      </c>
      <c r="E243" s="232" t="s">
        <v>356</v>
      </c>
      <c r="F243" s="233" t="s">
        <v>357</v>
      </c>
      <c r="G243" s="234" t="s">
        <v>158</v>
      </c>
      <c r="H243" s="235">
        <v>378.77100000000002</v>
      </c>
      <c r="I243" s="236"/>
      <c r="J243" s="237">
        <f>ROUND(I243*H243,2)</f>
        <v>0</v>
      </c>
      <c r="K243" s="238"/>
      <c r="L243" s="239"/>
      <c r="M243" s="240" t="s">
        <v>1</v>
      </c>
      <c r="N243" s="241" t="s">
        <v>41</v>
      </c>
      <c r="O243" s="72"/>
      <c r="P243" s="194">
        <f>O243*H243</f>
        <v>0</v>
      </c>
      <c r="Q243" s="194">
        <v>3.2000000000000002E-3</v>
      </c>
      <c r="R243" s="194">
        <f>Q243*H243</f>
        <v>1.2120672000000001</v>
      </c>
      <c r="S243" s="194">
        <v>0</v>
      </c>
      <c r="T243" s="19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6" t="s">
        <v>277</v>
      </c>
      <c r="AT243" s="196" t="s">
        <v>273</v>
      </c>
      <c r="AU243" s="196" t="s">
        <v>86</v>
      </c>
      <c r="AY243" s="18" t="s">
        <v>133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8" t="s">
        <v>81</v>
      </c>
      <c r="BK243" s="197">
        <f>ROUND(I243*H243,2)</f>
        <v>0</v>
      </c>
      <c r="BL243" s="18" t="s">
        <v>220</v>
      </c>
      <c r="BM243" s="196" t="s">
        <v>358</v>
      </c>
    </row>
    <row r="244" spans="1:65" s="13" customFormat="1" ht="11.25">
      <c r="B244" s="198"/>
      <c r="C244" s="199"/>
      <c r="D244" s="200" t="s">
        <v>142</v>
      </c>
      <c r="E244" s="201" t="s">
        <v>1</v>
      </c>
      <c r="F244" s="202" t="s">
        <v>83</v>
      </c>
      <c r="G244" s="199"/>
      <c r="H244" s="203">
        <v>371.34399999999999</v>
      </c>
      <c r="I244" s="204"/>
      <c r="J244" s="199"/>
      <c r="K244" s="199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142</v>
      </c>
      <c r="AU244" s="209" t="s">
        <v>86</v>
      </c>
      <c r="AV244" s="13" t="s">
        <v>86</v>
      </c>
      <c r="AW244" s="13" t="s">
        <v>32</v>
      </c>
      <c r="AX244" s="13" t="s">
        <v>81</v>
      </c>
      <c r="AY244" s="209" t="s">
        <v>133</v>
      </c>
    </row>
    <row r="245" spans="1:65" s="13" customFormat="1" ht="11.25">
      <c r="B245" s="198"/>
      <c r="C245" s="199"/>
      <c r="D245" s="200" t="s">
        <v>142</v>
      </c>
      <c r="E245" s="199"/>
      <c r="F245" s="202" t="s">
        <v>354</v>
      </c>
      <c r="G245" s="199"/>
      <c r="H245" s="203">
        <v>378.77100000000002</v>
      </c>
      <c r="I245" s="204"/>
      <c r="J245" s="199"/>
      <c r="K245" s="199"/>
      <c r="L245" s="205"/>
      <c r="M245" s="206"/>
      <c r="N245" s="207"/>
      <c r="O245" s="207"/>
      <c r="P245" s="207"/>
      <c r="Q245" s="207"/>
      <c r="R245" s="207"/>
      <c r="S245" s="207"/>
      <c r="T245" s="208"/>
      <c r="AT245" s="209" t="s">
        <v>142</v>
      </c>
      <c r="AU245" s="209" t="s">
        <v>86</v>
      </c>
      <c r="AV245" s="13" t="s">
        <v>86</v>
      </c>
      <c r="AW245" s="13" t="s">
        <v>4</v>
      </c>
      <c r="AX245" s="13" t="s">
        <v>81</v>
      </c>
      <c r="AY245" s="209" t="s">
        <v>133</v>
      </c>
    </row>
    <row r="246" spans="1:65" s="2" customFormat="1" ht="24.2" customHeight="1">
      <c r="A246" s="35"/>
      <c r="B246" s="36"/>
      <c r="C246" s="231" t="s">
        <v>359</v>
      </c>
      <c r="D246" s="231" t="s">
        <v>273</v>
      </c>
      <c r="E246" s="232" t="s">
        <v>360</v>
      </c>
      <c r="F246" s="233" t="s">
        <v>361</v>
      </c>
      <c r="G246" s="234" t="s">
        <v>158</v>
      </c>
      <c r="H246" s="235">
        <v>41.54</v>
      </c>
      <c r="I246" s="236"/>
      <c r="J246" s="237">
        <f>ROUND(I246*H246,2)</f>
        <v>0</v>
      </c>
      <c r="K246" s="238"/>
      <c r="L246" s="239"/>
      <c r="M246" s="240" t="s">
        <v>1</v>
      </c>
      <c r="N246" s="241" t="s">
        <v>41</v>
      </c>
      <c r="O246" s="72"/>
      <c r="P246" s="194">
        <f>O246*H246</f>
        <v>0</v>
      </c>
      <c r="Q246" s="194">
        <v>1.5E-3</v>
      </c>
      <c r="R246" s="194">
        <f>Q246*H246</f>
        <v>6.2309999999999997E-2</v>
      </c>
      <c r="S246" s="194">
        <v>0</v>
      </c>
      <c r="T246" s="19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6" t="s">
        <v>277</v>
      </c>
      <c r="AT246" s="196" t="s">
        <v>273</v>
      </c>
      <c r="AU246" s="196" t="s">
        <v>86</v>
      </c>
      <c r="AY246" s="18" t="s">
        <v>133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8" t="s">
        <v>81</v>
      </c>
      <c r="BK246" s="197">
        <f>ROUND(I246*H246,2)</f>
        <v>0</v>
      </c>
      <c r="BL246" s="18" t="s">
        <v>220</v>
      </c>
      <c r="BM246" s="196" t="s">
        <v>362</v>
      </c>
    </row>
    <row r="247" spans="1:65" s="13" customFormat="1" ht="11.25">
      <c r="B247" s="198"/>
      <c r="C247" s="199"/>
      <c r="D247" s="200" t="s">
        <v>142</v>
      </c>
      <c r="E247" s="201" t="s">
        <v>1</v>
      </c>
      <c r="F247" s="202" t="s">
        <v>348</v>
      </c>
      <c r="G247" s="199"/>
      <c r="H247" s="203">
        <v>10.199999999999999</v>
      </c>
      <c r="I247" s="204"/>
      <c r="J247" s="199"/>
      <c r="K247" s="199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142</v>
      </c>
      <c r="AU247" s="209" t="s">
        <v>86</v>
      </c>
      <c r="AV247" s="13" t="s">
        <v>86</v>
      </c>
      <c r="AW247" s="13" t="s">
        <v>32</v>
      </c>
      <c r="AX247" s="13" t="s">
        <v>76</v>
      </c>
      <c r="AY247" s="209" t="s">
        <v>133</v>
      </c>
    </row>
    <row r="248" spans="1:65" s="13" customFormat="1" ht="11.25">
      <c r="B248" s="198"/>
      <c r="C248" s="199"/>
      <c r="D248" s="200" t="s">
        <v>142</v>
      </c>
      <c r="E248" s="201" t="s">
        <v>1</v>
      </c>
      <c r="F248" s="202" t="s">
        <v>349</v>
      </c>
      <c r="G248" s="199"/>
      <c r="H248" s="203">
        <v>30.524999999999999</v>
      </c>
      <c r="I248" s="204"/>
      <c r="J248" s="199"/>
      <c r="K248" s="199"/>
      <c r="L248" s="205"/>
      <c r="M248" s="206"/>
      <c r="N248" s="207"/>
      <c r="O248" s="207"/>
      <c r="P248" s="207"/>
      <c r="Q248" s="207"/>
      <c r="R248" s="207"/>
      <c r="S248" s="207"/>
      <c r="T248" s="208"/>
      <c r="AT248" s="209" t="s">
        <v>142</v>
      </c>
      <c r="AU248" s="209" t="s">
        <v>86</v>
      </c>
      <c r="AV248" s="13" t="s">
        <v>86</v>
      </c>
      <c r="AW248" s="13" t="s">
        <v>32</v>
      </c>
      <c r="AX248" s="13" t="s">
        <v>76</v>
      </c>
      <c r="AY248" s="209" t="s">
        <v>133</v>
      </c>
    </row>
    <row r="249" spans="1:65" s="15" customFormat="1" ht="11.25">
      <c r="B249" s="220"/>
      <c r="C249" s="221"/>
      <c r="D249" s="200" t="s">
        <v>142</v>
      </c>
      <c r="E249" s="222" t="s">
        <v>1</v>
      </c>
      <c r="F249" s="223" t="s">
        <v>155</v>
      </c>
      <c r="G249" s="221"/>
      <c r="H249" s="224">
        <v>40.725000000000001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142</v>
      </c>
      <c r="AU249" s="230" t="s">
        <v>86</v>
      </c>
      <c r="AV249" s="15" t="s">
        <v>140</v>
      </c>
      <c r="AW249" s="15" t="s">
        <v>32</v>
      </c>
      <c r="AX249" s="15" t="s">
        <v>81</v>
      </c>
      <c r="AY249" s="230" t="s">
        <v>133</v>
      </c>
    </row>
    <row r="250" spans="1:65" s="13" customFormat="1" ht="11.25">
      <c r="B250" s="198"/>
      <c r="C250" s="199"/>
      <c r="D250" s="200" t="s">
        <v>142</v>
      </c>
      <c r="E250" s="199"/>
      <c r="F250" s="202" t="s">
        <v>363</v>
      </c>
      <c r="G250" s="199"/>
      <c r="H250" s="203">
        <v>41.54</v>
      </c>
      <c r="I250" s="204"/>
      <c r="J250" s="199"/>
      <c r="K250" s="199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142</v>
      </c>
      <c r="AU250" s="209" t="s">
        <v>86</v>
      </c>
      <c r="AV250" s="13" t="s">
        <v>86</v>
      </c>
      <c r="AW250" s="13" t="s">
        <v>4</v>
      </c>
      <c r="AX250" s="13" t="s">
        <v>81</v>
      </c>
      <c r="AY250" s="209" t="s">
        <v>133</v>
      </c>
    </row>
    <row r="251" spans="1:65" s="2" customFormat="1" ht="24.2" customHeight="1">
      <c r="A251" s="35"/>
      <c r="B251" s="36"/>
      <c r="C251" s="184" t="s">
        <v>364</v>
      </c>
      <c r="D251" s="184" t="s">
        <v>136</v>
      </c>
      <c r="E251" s="185" t="s">
        <v>365</v>
      </c>
      <c r="F251" s="186" t="s">
        <v>366</v>
      </c>
      <c r="G251" s="187" t="s">
        <v>297</v>
      </c>
      <c r="H251" s="253"/>
      <c r="I251" s="189"/>
      <c r="J251" s="190">
        <f>ROUND(I251*H251,2)</f>
        <v>0</v>
      </c>
      <c r="K251" s="191"/>
      <c r="L251" s="40"/>
      <c r="M251" s="192" t="s">
        <v>1</v>
      </c>
      <c r="N251" s="193" t="s">
        <v>41</v>
      </c>
      <c r="O251" s="72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6" t="s">
        <v>220</v>
      </c>
      <c r="AT251" s="196" t="s">
        <v>136</v>
      </c>
      <c r="AU251" s="196" t="s">
        <v>86</v>
      </c>
      <c r="AY251" s="18" t="s">
        <v>133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8" t="s">
        <v>81</v>
      </c>
      <c r="BK251" s="197">
        <f>ROUND(I251*H251,2)</f>
        <v>0</v>
      </c>
      <c r="BL251" s="18" t="s">
        <v>220</v>
      </c>
      <c r="BM251" s="196" t="s">
        <v>367</v>
      </c>
    </row>
    <row r="252" spans="1:65" s="12" customFormat="1" ht="22.9" customHeight="1">
      <c r="B252" s="168"/>
      <c r="C252" s="169"/>
      <c r="D252" s="170" t="s">
        <v>75</v>
      </c>
      <c r="E252" s="182" t="s">
        <v>368</v>
      </c>
      <c r="F252" s="182" t="s">
        <v>369</v>
      </c>
      <c r="G252" s="169"/>
      <c r="H252" s="169"/>
      <c r="I252" s="172"/>
      <c r="J252" s="183">
        <f>BK252</f>
        <v>0</v>
      </c>
      <c r="K252" s="169"/>
      <c r="L252" s="174"/>
      <c r="M252" s="175"/>
      <c r="N252" s="176"/>
      <c r="O252" s="176"/>
      <c r="P252" s="177">
        <f>SUM(P253:P262)</f>
        <v>0</v>
      </c>
      <c r="Q252" s="176"/>
      <c r="R252" s="177">
        <f>SUM(R253:R262)</f>
        <v>0</v>
      </c>
      <c r="S252" s="176"/>
      <c r="T252" s="178">
        <f>SUM(T253:T262)</f>
        <v>0.14894000000000002</v>
      </c>
      <c r="AR252" s="179" t="s">
        <v>86</v>
      </c>
      <c r="AT252" s="180" t="s">
        <v>75</v>
      </c>
      <c r="AU252" s="180" t="s">
        <v>81</v>
      </c>
      <c r="AY252" s="179" t="s">
        <v>133</v>
      </c>
      <c r="BK252" s="181">
        <f>SUM(BK253:BK262)</f>
        <v>0</v>
      </c>
    </row>
    <row r="253" spans="1:65" s="2" customFormat="1" ht="21.75" customHeight="1">
      <c r="A253" s="35"/>
      <c r="B253" s="36"/>
      <c r="C253" s="184" t="s">
        <v>370</v>
      </c>
      <c r="D253" s="184" t="s">
        <v>136</v>
      </c>
      <c r="E253" s="185" t="s">
        <v>371</v>
      </c>
      <c r="F253" s="186" t="s">
        <v>372</v>
      </c>
      <c r="G253" s="187" t="s">
        <v>169</v>
      </c>
      <c r="H253" s="188">
        <v>4</v>
      </c>
      <c r="I253" s="189"/>
      <c r="J253" s="190">
        <f>ROUND(I253*H253,2)</f>
        <v>0</v>
      </c>
      <c r="K253" s="191"/>
      <c r="L253" s="40"/>
      <c r="M253" s="192" t="s">
        <v>1</v>
      </c>
      <c r="N253" s="193" t="s">
        <v>41</v>
      </c>
      <c r="O253" s="72"/>
      <c r="P253" s="194">
        <f>O253*H253</f>
        <v>0</v>
      </c>
      <c r="Q253" s="194">
        <v>0</v>
      </c>
      <c r="R253" s="194">
        <f>Q253*H253</f>
        <v>0</v>
      </c>
      <c r="S253" s="194">
        <v>2.63E-3</v>
      </c>
      <c r="T253" s="195">
        <f>S253*H253</f>
        <v>1.052E-2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6" t="s">
        <v>220</v>
      </c>
      <c r="AT253" s="196" t="s">
        <v>136</v>
      </c>
      <c r="AU253" s="196" t="s">
        <v>86</v>
      </c>
      <c r="AY253" s="18" t="s">
        <v>133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8" t="s">
        <v>81</v>
      </c>
      <c r="BK253" s="197">
        <f>ROUND(I253*H253,2)</f>
        <v>0</v>
      </c>
      <c r="BL253" s="18" t="s">
        <v>220</v>
      </c>
      <c r="BM253" s="196" t="s">
        <v>373</v>
      </c>
    </row>
    <row r="254" spans="1:65" s="14" customFormat="1" ht="11.25">
      <c r="B254" s="210"/>
      <c r="C254" s="211"/>
      <c r="D254" s="200" t="s">
        <v>142</v>
      </c>
      <c r="E254" s="212" t="s">
        <v>1</v>
      </c>
      <c r="F254" s="213" t="s">
        <v>374</v>
      </c>
      <c r="G254" s="211"/>
      <c r="H254" s="212" t="s">
        <v>1</v>
      </c>
      <c r="I254" s="214"/>
      <c r="J254" s="211"/>
      <c r="K254" s="211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142</v>
      </c>
      <c r="AU254" s="219" t="s">
        <v>86</v>
      </c>
      <c r="AV254" s="14" t="s">
        <v>81</v>
      </c>
      <c r="AW254" s="14" t="s">
        <v>32</v>
      </c>
      <c r="AX254" s="14" t="s">
        <v>76</v>
      </c>
      <c r="AY254" s="219" t="s">
        <v>133</v>
      </c>
    </row>
    <row r="255" spans="1:65" s="13" customFormat="1" ht="11.25">
      <c r="B255" s="198"/>
      <c r="C255" s="199"/>
      <c r="D255" s="200" t="s">
        <v>142</v>
      </c>
      <c r="E255" s="201" t="s">
        <v>1</v>
      </c>
      <c r="F255" s="202" t="s">
        <v>140</v>
      </c>
      <c r="G255" s="199"/>
      <c r="H255" s="203">
        <v>4</v>
      </c>
      <c r="I255" s="204"/>
      <c r="J255" s="199"/>
      <c r="K255" s="199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142</v>
      </c>
      <c r="AU255" s="209" t="s">
        <v>86</v>
      </c>
      <c r="AV255" s="13" t="s">
        <v>86</v>
      </c>
      <c r="AW255" s="13" t="s">
        <v>32</v>
      </c>
      <c r="AX255" s="13" t="s">
        <v>81</v>
      </c>
      <c r="AY255" s="209" t="s">
        <v>133</v>
      </c>
    </row>
    <row r="256" spans="1:65" s="2" customFormat="1" ht="16.5" customHeight="1">
      <c r="A256" s="35"/>
      <c r="B256" s="36"/>
      <c r="C256" s="184" t="s">
        <v>375</v>
      </c>
      <c r="D256" s="184" t="s">
        <v>136</v>
      </c>
      <c r="E256" s="185" t="s">
        <v>376</v>
      </c>
      <c r="F256" s="186" t="s">
        <v>377</v>
      </c>
      <c r="G256" s="187" t="s">
        <v>146</v>
      </c>
      <c r="H256" s="188">
        <v>4</v>
      </c>
      <c r="I256" s="189"/>
      <c r="J256" s="190">
        <f>ROUND(I256*H256,2)</f>
        <v>0</v>
      </c>
      <c r="K256" s="191"/>
      <c r="L256" s="40"/>
      <c r="M256" s="192" t="s">
        <v>1</v>
      </c>
      <c r="N256" s="193" t="s">
        <v>41</v>
      </c>
      <c r="O256" s="72"/>
      <c r="P256" s="194">
        <f>O256*H256</f>
        <v>0</v>
      </c>
      <c r="Q256" s="194">
        <v>0</v>
      </c>
      <c r="R256" s="194">
        <f>Q256*H256</f>
        <v>0</v>
      </c>
      <c r="S256" s="194">
        <v>2.307E-2</v>
      </c>
      <c r="T256" s="195">
        <f>S256*H256</f>
        <v>9.2280000000000001E-2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6" t="s">
        <v>220</v>
      </c>
      <c r="AT256" s="196" t="s">
        <v>136</v>
      </c>
      <c r="AU256" s="196" t="s">
        <v>86</v>
      </c>
      <c r="AY256" s="18" t="s">
        <v>133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8" t="s">
        <v>81</v>
      </c>
      <c r="BK256" s="197">
        <f>ROUND(I256*H256,2)</f>
        <v>0</v>
      </c>
      <c r="BL256" s="18" t="s">
        <v>220</v>
      </c>
      <c r="BM256" s="196" t="s">
        <v>378</v>
      </c>
    </row>
    <row r="257" spans="1:65" s="14" customFormat="1" ht="11.25">
      <c r="B257" s="210"/>
      <c r="C257" s="211"/>
      <c r="D257" s="200" t="s">
        <v>142</v>
      </c>
      <c r="E257" s="212" t="s">
        <v>1</v>
      </c>
      <c r="F257" s="213" t="s">
        <v>379</v>
      </c>
      <c r="G257" s="211"/>
      <c r="H257" s="212" t="s">
        <v>1</v>
      </c>
      <c r="I257" s="214"/>
      <c r="J257" s="211"/>
      <c r="K257" s="211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142</v>
      </c>
      <c r="AU257" s="219" t="s">
        <v>86</v>
      </c>
      <c r="AV257" s="14" t="s">
        <v>81</v>
      </c>
      <c r="AW257" s="14" t="s">
        <v>32</v>
      </c>
      <c r="AX257" s="14" t="s">
        <v>76</v>
      </c>
      <c r="AY257" s="219" t="s">
        <v>133</v>
      </c>
    </row>
    <row r="258" spans="1:65" s="13" customFormat="1" ht="11.25">
      <c r="B258" s="198"/>
      <c r="C258" s="199"/>
      <c r="D258" s="200" t="s">
        <v>142</v>
      </c>
      <c r="E258" s="201" t="s">
        <v>1</v>
      </c>
      <c r="F258" s="202" t="s">
        <v>140</v>
      </c>
      <c r="G258" s="199"/>
      <c r="H258" s="203">
        <v>4</v>
      </c>
      <c r="I258" s="204"/>
      <c r="J258" s="199"/>
      <c r="K258" s="199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142</v>
      </c>
      <c r="AU258" s="209" t="s">
        <v>86</v>
      </c>
      <c r="AV258" s="13" t="s">
        <v>86</v>
      </c>
      <c r="AW258" s="13" t="s">
        <v>32</v>
      </c>
      <c r="AX258" s="13" t="s">
        <v>81</v>
      </c>
      <c r="AY258" s="209" t="s">
        <v>133</v>
      </c>
    </row>
    <row r="259" spans="1:65" s="2" customFormat="1" ht="24.2" customHeight="1">
      <c r="A259" s="35"/>
      <c r="B259" s="36"/>
      <c r="C259" s="184" t="s">
        <v>380</v>
      </c>
      <c r="D259" s="184" t="s">
        <v>136</v>
      </c>
      <c r="E259" s="185" t="s">
        <v>381</v>
      </c>
      <c r="F259" s="186" t="s">
        <v>382</v>
      </c>
      <c r="G259" s="187" t="s">
        <v>146</v>
      </c>
      <c r="H259" s="188">
        <v>2</v>
      </c>
      <c r="I259" s="189"/>
      <c r="J259" s="190">
        <f>ROUND(I259*H259,2)</f>
        <v>0</v>
      </c>
      <c r="K259" s="191"/>
      <c r="L259" s="40"/>
      <c r="M259" s="192" t="s">
        <v>1</v>
      </c>
      <c r="N259" s="193" t="s">
        <v>41</v>
      </c>
      <c r="O259" s="72"/>
      <c r="P259" s="194">
        <f>O259*H259</f>
        <v>0</v>
      </c>
      <c r="Q259" s="194">
        <v>0</v>
      </c>
      <c r="R259" s="194">
        <f>Q259*H259</f>
        <v>0</v>
      </c>
      <c r="S259" s="194">
        <v>2.307E-2</v>
      </c>
      <c r="T259" s="195">
        <f>S259*H259</f>
        <v>4.614E-2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6" t="s">
        <v>220</v>
      </c>
      <c r="AT259" s="196" t="s">
        <v>136</v>
      </c>
      <c r="AU259" s="196" t="s">
        <v>86</v>
      </c>
      <c r="AY259" s="18" t="s">
        <v>133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8" t="s">
        <v>81</v>
      </c>
      <c r="BK259" s="197">
        <f>ROUND(I259*H259,2)</f>
        <v>0</v>
      </c>
      <c r="BL259" s="18" t="s">
        <v>220</v>
      </c>
      <c r="BM259" s="196" t="s">
        <v>383</v>
      </c>
    </row>
    <row r="260" spans="1:65" s="14" customFormat="1" ht="11.25">
      <c r="B260" s="210"/>
      <c r="C260" s="211"/>
      <c r="D260" s="200" t="s">
        <v>142</v>
      </c>
      <c r="E260" s="212" t="s">
        <v>1</v>
      </c>
      <c r="F260" s="213" t="s">
        <v>384</v>
      </c>
      <c r="G260" s="211"/>
      <c r="H260" s="212" t="s">
        <v>1</v>
      </c>
      <c r="I260" s="214"/>
      <c r="J260" s="211"/>
      <c r="K260" s="211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142</v>
      </c>
      <c r="AU260" s="219" t="s">
        <v>86</v>
      </c>
      <c r="AV260" s="14" t="s">
        <v>81</v>
      </c>
      <c r="AW260" s="14" t="s">
        <v>32</v>
      </c>
      <c r="AX260" s="14" t="s">
        <v>76</v>
      </c>
      <c r="AY260" s="219" t="s">
        <v>133</v>
      </c>
    </row>
    <row r="261" spans="1:65" s="13" customFormat="1" ht="11.25">
      <c r="B261" s="198"/>
      <c r="C261" s="199"/>
      <c r="D261" s="200" t="s">
        <v>142</v>
      </c>
      <c r="E261" s="201" t="s">
        <v>1</v>
      </c>
      <c r="F261" s="202" t="s">
        <v>86</v>
      </c>
      <c r="G261" s="199"/>
      <c r="H261" s="203">
        <v>2</v>
      </c>
      <c r="I261" s="204"/>
      <c r="J261" s="199"/>
      <c r="K261" s="199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142</v>
      </c>
      <c r="AU261" s="209" t="s">
        <v>86</v>
      </c>
      <c r="AV261" s="13" t="s">
        <v>86</v>
      </c>
      <c r="AW261" s="13" t="s">
        <v>32</v>
      </c>
      <c r="AX261" s="13" t="s">
        <v>81</v>
      </c>
      <c r="AY261" s="209" t="s">
        <v>133</v>
      </c>
    </row>
    <row r="262" spans="1:65" s="2" customFormat="1" ht="24.2" customHeight="1">
      <c r="A262" s="35"/>
      <c r="B262" s="36"/>
      <c r="C262" s="184" t="s">
        <v>385</v>
      </c>
      <c r="D262" s="184" t="s">
        <v>136</v>
      </c>
      <c r="E262" s="185" t="s">
        <v>386</v>
      </c>
      <c r="F262" s="186" t="s">
        <v>387</v>
      </c>
      <c r="G262" s="187" t="s">
        <v>297</v>
      </c>
      <c r="H262" s="253"/>
      <c r="I262" s="189"/>
      <c r="J262" s="190">
        <f>ROUND(I262*H262,2)</f>
        <v>0</v>
      </c>
      <c r="K262" s="191"/>
      <c r="L262" s="40"/>
      <c r="M262" s="192" t="s">
        <v>1</v>
      </c>
      <c r="N262" s="193" t="s">
        <v>41</v>
      </c>
      <c r="O262" s="72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6" t="s">
        <v>220</v>
      </c>
      <c r="AT262" s="196" t="s">
        <v>136</v>
      </c>
      <c r="AU262" s="196" t="s">
        <v>86</v>
      </c>
      <c r="AY262" s="18" t="s">
        <v>133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8" t="s">
        <v>81</v>
      </c>
      <c r="BK262" s="197">
        <f>ROUND(I262*H262,2)</f>
        <v>0</v>
      </c>
      <c r="BL262" s="18" t="s">
        <v>220</v>
      </c>
      <c r="BM262" s="196" t="s">
        <v>388</v>
      </c>
    </row>
    <row r="263" spans="1:65" s="12" customFormat="1" ht="22.9" customHeight="1">
      <c r="B263" s="168"/>
      <c r="C263" s="169"/>
      <c r="D263" s="170" t="s">
        <v>75</v>
      </c>
      <c r="E263" s="182" t="s">
        <v>389</v>
      </c>
      <c r="F263" s="182" t="s">
        <v>390</v>
      </c>
      <c r="G263" s="169"/>
      <c r="H263" s="169"/>
      <c r="I263" s="172"/>
      <c r="J263" s="183">
        <f>BK263</f>
        <v>0</v>
      </c>
      <c r="K263" s="169"/>
      <c r="L263" s="174"/>
      <c r="M263" s="175"/>
      <c r="N263" s="176"/>
      <c r="O263" s="176"/>
      <c r="P263" s="177">
        <f>SUM(P264:P275)</f>
        <v>0</v>
      </c>
      <c r="Q263" s="176"/>
      <c r="R263" s="177">
        <f>SUM(R264:R275)</f>
        <v>0</v>
      </c>
      <c r="S263" s="176"/>
      <c r="T263" s="178">
        <f>SUM(T264:T275)</f>
        <v>0.25240000000000001</v>
      </c>
      <c r="AR263" s="179" t="s">
        <v>86</v>
      </c>
      <c r="AT263" s="180" t="s">
        <v>75</v>
      </c>
      <c r="AU263" s="180" t="s">
        <v>81</v>
      </c>
      <c r="AY263" s="179" t="s">
        <v>133</v>
      </c>
      <c r="BK263" s="181">
        <f>SUM(BK264:BK275)</f>
        <v>0</v>
      </c>
    </row>
    <row r="264" spans="1:65" s="2" customFormat="1" ht="16.5" customHeight="1">
      <c r="A264" s="35"/>
      <c r="B264" s="36"/>
      <c r="C264" s="184" t="s">
        <v>391</v>
      </c>
      <c r="D264" s="184" t="s">
        <v>136</v>
      </c>
      <c r="E264" s="185" t="s">
        <v>392</v>
      </c>
      <c r="F264" s="186" t="s">
        <v>393</v>
      </c>
      <c r="G264" s="187" t="s">
        <v>205</v>
      </c>
      <c r="H264" s="188">
        <v>1</v>
      </c>
      <c r="I264" s="189"/>
      <c r="J264" s="190">
        <f>ROUND(I264*H264,2)</f>
        <v>0</v>
      </c>
      <c r="K264" s="191"/>
      <c r="L264" s="40"/>
      <c r="M264" s="192" t="s">
        <v>1</v>
      </c>
      <c r="N264" s="193" t="s">
        <v>41</v>
      </c>
      <c r="O264" s="72"/>
      <c r="P264" s="194">
        <f>O264*H264</f>
        <v>0</v>
      </c>
      <c r="Q264" s="194">
        <v>0</v>
      </c>
      <c r="R264" s="194">
        <f>Q264*H264</f>
        <v>0</v>
      </c>
      <c r="S264" s="194">
        <v>4.0000000000000002E-4</v>
      </c>
      <c r="T264" s="195">
        <f>S264*H264</f>
        <v>4.0000000000000002E-4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6" t="s">
        <v>220</v>
      </c>
      <c r="AT264" s="196" t="s">
        <v>136</v>
      </c>
      <c r="AU264" s="196" t="s">
        <v>86</v>
      </c>
      <c r="AY264" s="18" t="s">
        <v>133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8" t="s">
        <v>81</v>
      </c>
      <c r="BK264" s="197">
        <f>ROUND(I264*H264,2)</f>
        <v>0</v>
      </c>
      <c r="BL264" s="18" t="s">
        <v>220</v>
      </c>
      <c r="BM264" s="196" t="s">
        <v>394</v>
      </c>
    </row>
    <row r="265" spans="1:65" s="14" customFormat="1" ht="11.25">
      <c r="B265" s="210"/>
      <c r="C265" s="211"/>
      <c r="D265" s="200" t="s">
        <v>142</v>
      </c>
      <c r="E265" s="212" t="s">
        <v>1</v>
      </c>
      <c r="F265" s="213" t="s">
        <v>395</v>
      </c>
      <c r="G265" s="211"/>
      <c r="H265" s="212" t="s">
        <v>1</v>
      </c>
      <c r="I265" s="214"/>
      <c r="J265" s="211"/>
      <c r="K265" s="211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142</v>
      </c>
      <c r="AU265" s="219" t="s">
        <v>86</v>
      </c>
      <c r="AV265" s="14" t="s">
        <v>81</v>
      </c>
      <c r="AW265" s="14" t="s">
        <v>32</v>
      </c>
      <c r="AX265" s="14" t="s">
        <v>76</v>
      </c>
      <c r="AY265" s="219" t="s">
        <v>133</v>
      </c>
    </row>
    <row r="266" spans="1:65" s="13" customFormat="1" ht="11.25">
      <c r="B266" s="198"/>
      <c r="C266" s="199"/>
      <c r="D266" s="200" t="s">
        <v>142</v>
      </c>
      <c r="E266" s="201" t="s">
        <v>1</v>
      </c>
      <c r="F266" s="202" t="s">
        <v>81</v>
      </c>
      <c r="G266" s="199"/>
      <c r="H266" s="203">
        <v>1</v>
      </c>
      <c r="I266" s="204"/>
      <c r="J266" s="199"/>
      <c r="K266" s="199"/>
      <c r="L266" s="205"/>
      <c r="M266" s="206"/>
      <c r="N266" s="207"/>
      <c r="O266" s="207"/>
      <c r="P266" s="207"/>
      <c r="Q266" s="207"/>
      <c r="R266" s="207"/>
      <c r="S266" s="207"/>
      <c r="T266" s="208"/>
      <c r="AT266" s="209" t="s">
        <v>142</v>
      </c>
      <c r="AU266" s="209" t="s">
        <v>86</v>
      </c>
      <c r="AV266" s="13" t="s">
        <v>86</v>
      </c>
      <c r="AW266" s="13" t="s">
        <v>32</v>
      </c>
      <c r="AX266" s="13" t="s">
        <v>81</v>
      </c>
      <c r="AY266" s="209" t="s">
        <v>133</v>
      </c>
    </row>
    <row r="267" spans="1:65" s="2" customFormat="1" ht="16.5" customHeight="1">
      <c r="A267" s="35"/>
      <c r="B267" s="36"/>
      <c r="C267" s="184" t="s">
        <v>396</v>
      </c>
      <c r="D267" s="184" t="s">
        <v>136</v>
      </c>
      <c r="E267" s="185" t="s">
        <v>397</v>
      </c>
      <c r="F267" s="186" t="s">
        <v>398</v>
      </c>
      <c r="G267" s="187" t="s">
        <v>205</v>
      </c>
      <c r="H267" s="188">
        <v>1</v>
      </c>
      <c r="I267" s="189"/>
      <c r="J267" s="190">
        <f>ROUND(I267*H267,2)</f>
        <v>0</v>
      </c>
      <c r="K267" s="191"/>
      <c r="L267" s="40"/>
      <c r="M267" s="192" t="s">
        <v>1</v>
      </c>
      <c r="N267" s="193" t="s">
        <v>41</v>
      </c>
      <c r="O267" s="72"/>
      <c r="P267" s="194">
        <f>O267*H267</f>
        <v>0</v>
      </c>
      <c r="Q267" s="194">
        <v>0</v>
      </c>
      <c r="R267" s="194">
        <f>Q267*H267</f>
        <v>0</v>
      </c>
      <c r="S267" s="194">
        <v>4.0000000000000002E-4</v>
      </c>
      <c r="T267" s="195">
        <f>S267*H267</f>
        <v>4.0000000000000002E-4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6" t="s">
        <v>220</v>
      </c>
      <c r="AT267" s="196" t="s">
        <v>136</v>
      </c>
      <c r="AU267" s="196" t="s">
        <v>86</v>
      </c>
      <c r="AY267" s="18" t="s">
        <v>133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8" t="s">
        <v>81</v>
      </c>
      <c r="BK267" s="197">
        <f>ROUND(I267*H267,2)</f>
        <v>0</v>
      </c>
      <c r="BL267" s="18" t="s">
        <v>220</v>
      </c>
      <c r="BM267" s="196" t="s">
        <v>399</v>
      </c>
    </row>
    <row r="268" spans="1:65" s="2" customFormat="1" ht="16.5" customHeight="1">
      <c r="A268" s="35"/>
      <c r="B268" s="36"/>
      <c r="C268" s="184" t="s">
        <v>400</v>
      </c>
      <c r="D268" s="184" t="s">
        <v>136</v>
      </c>
      <c r="E268" s="185" t="s">
        <v>401</v>
      </c>
      <c r="F268" s="186" t="s">
        <v>402</v>
      </c>
      <c r="G268" s="187" t="s">
        <v>205</v>
      </c>
      <c r="H268" s="188">
        <v>1</v>
      </c>
      <c r="I268" s="189"/>
      <c r="J268" s="190">
        <f>ROUND(I268*H268,2)</f>
        <v>0</v>
      </c>
      <c r="K268" s="191"/>
      <c r="L268" s="40"/>
      <c r="M268" s="192" t="s">
        <v>1</v>
      </c>
      <c r="N268" s="193" t="s">
        <v>41</v>
      </c>
      <c r="O268" s="72"/>
      <c r="P268" s="194">
        <f>O268*H268</f>
        <v>0</v>
      </c>
      <c r="Q268" s="194">
        <v>0</v>
      </c>
      <c r="R268" s="194">
        <f>Q268*H268</f>
        <v>0</v>
      </c>
      <c r="S268" s="194">
        <v>4.0000000000000002E-4</v>
      </c>
      <c r="T268" s="195">
        <f>S268*H268</f>
        <v>4.0000000000000002E-4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6" t="s">
        <v>220</v>
      </c>
      <c r="AT268" s="196" t="s">
        <v>136</v>
      </c>
      <c r="AU268" s="196" t="s">
        <v>86</v>
      </c>
      <c r="AY268" s="18" t="s">
        <v>133</v>
      </c>
      <c r="BE268" s="197">
        <f>IF(N268="základní",J268,0)</f>
        <v>0</v>
      </c>
      <c r="BF268" s="197">
        <f>IF(N268="snížená",J268,0)</f>
        <v>0</v>
      </c>
      <c r="BG268" s="197">
        <f>IF(N268="zákl. přenesená",J268,0)</f>
        <v>0</v>
      </c>
      <c r="BH268" s="197">
        <f>IF(N268="sníž. přenesená",J268,0)</f>
        <v>0</v>
      </c>
      <c r="BI268" s="197">
        <f>IF(N268="nulová",J268,0)</f>
        <v>0</v>
      </c>
      <c r="BJ268" s="18" t="s">
        <v>81</v>
      </c>
      <c r="BK268" s="197">
        <f>ROUND(I268*H268,2)</f>
        <v>0</v>
      </c>
      <c r="BL268" s="18" t="s">
        <v>220</v>
      </c>
      <c r="BM268" s="196" t="s">
        <v>403</v>
      </c>
    </row>
    <row r="269" spans="1:65" s="14" customFormat="1" ht="22.5">
      <c r="B269" s="210"/>
      <c r="C269" s="211"/>
      <c r="D269" s="200" t="s">
        <v>142</v>
      </c>
      <c r="E269" s="212" t="s">
        <v>1</v>
      </c>
      <c r="F269" s="213" t="s">
        <v>404</v>
      </c>
      <c r="G269" s="211"/>
      <c r="H269" s="212" t="s">
        <v>1</v>
      </c>
      <c r="I269" s="214"/>
      <c r="J269" s="211"/>
      <c r="K269" s="211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142</v>
      </c>
      <c r="AU269" s="219" t="s">
        <v>86</v>
      </c>
      <c r="AV269" s="14" t="s">
        <v>81</v>
      </c>
      <c r="AW269" s="14" t="s">
        <v>32</v>
      </c>
      <c r="AX269" s="14" t="s">
        <v>76</v>
      </c>
      <c r="AY269" s="219" t="s">
        <v>133</v>
      </c>
    </row>
    <row r="270" spans="1:65" s="13" customFormat="1" ht="11.25">
      <c r="B270" s="198"/>
      <c r="C270" s="199"/>
      <c r="D270" s="200" t="s">
        <v>142</v>
      </c>
      <c r="E270" s="201" t="s">
        <v>1</v>
      </c>
      <c r="F270" s="202" t="s">
        <v>81</v>
      </c>
      <c r="G270" s="199"/>
      <c r="H270" s="203">
        <v>1</v>
      </c>
      <c r="I270" s="204"/>
      <c r="J270" s="199"/>
      <c r="K270" s="199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142</v>
      </c>
      <c r="AU270" s="209" t="s">
        <v>86</v>
      </c>
      <c r="AV270" s="13" t="s">
        <v>86</v>
      </c>
      <c r="AW270" s="13" t="s">
        <v>32</v>
      </c>
      <c r="AX270" s="13" t="s">
        <v>81</v>
      </c>
      <c r="AY270" s="209" t="s">
        <v>133</v>
      </c>
    </row>
    <row r="271" spans="1:65" s="2" customFormat="1" ht="16.5" customHeight="1">
      <c r="A271" s="35"/>
      <c r="B271" s="36"/>
      <c r="C271" s="184" t="s">
        <v>405</v>
      </c>
      <c r="D271" s="184" t="s">
        <v>136</v>
      </c>
      <c r="E271" s="185" t="s">
        <v>406</v>
      </c>
      <c r="F271" s="186" t="s">
        <v>407</v>
      </c>
      <c r="G271" s="187" t="s">
        <v>205</v>
      </c>
      <c r="H271" s="188">
        <v>1</v>
      </c>
      <c r="I271" s="189"/>
      <c r="J271" s="190">
        <f>ROUND(I271*H271,2)</f>
        <v>0</v>
      </c>
      <c r="K271" s="191"/>
      <c r="L271" s="40"/>
      <c r="M271" s="192" t="s">
        <v>1</v>
      </c>
      <c r="N271" s="193" t="s">
        <v>41</v>
      </c>
      <c r="O271" s="72"/>
      <c r="P271" s="194">
        <f>O271*H271</f>
        <v>0</v>
      </c>
      <c r="Q271" s="194">
        <v>0</v>
      </c>
      <c r="R271" s="194">
        <f>Q271*H271</f>
        <v>0</v>
      </c>
      <c r="S271" s="194">
        <v>4.0000000000000002E-4</v>
      </c>
      <c r="T271" s="195">
        <f>S271*H271</f>
        <v>4.0000000000000002E-4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6" t="s">
        <v>220</v>
      </c>
      <c r="AT271" s="196" t="s">
        <v>136</v>
      </c>
      <c r="AU271" s="196" t="s">
        <v>86</v>
      </c>
      <c r="AY271" s="18" t="s">
        <v>133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8" t="s">
        <v>81</v>
      </c>
      <c r="BK271" s="197">
        <f>ROUND(I271*H271,2)</f>
        <v>0</v>
      </c>
      <c r="BL271" s="18" t="s">
        <v>220</v>
      </c>
      <c r="BM271" s="196" t="s">
        <v>408</v>
      </c>
    </row>
    <row r="272" spans="1:65" s="2" customFormat="1" ht="16.5" customHeight="1">
      <c r="A272" s="35"/>
      <c r="B272" s="36"/>
      <c r="C272" s="184" t="s">
        <v>409</v>
      </c>
      <c r="D272" s="184" t="s">
        <v>136</v>
      </c>
      <c r="E272" s="185" t="s">
        <v>410</v>
      </c>
      <c r="F272" s="186" t="s">
        <v>411</v>
      </c>
      <c r="G272" s="187" t="s">
        <v>205</v>
      </c>
      <c r="H272" s="188">
        <v>1</v>
      </c>
      <c r="I272" s="189"/>
      <c r="J272" s="190">
        <f>ROUND(I272*H272,2)</f>
        <v>0</v>
      </c>
      <c r="K272" s="191"/>
      <c r="L272" s="40"/>
      <c r="M272" s="192" t="s">
        <v>1</v>
      </c>
      <c r="N272" s="193" t="s">
        <v>41</v>
      </c>
      <c r="O272" s="72"/>
      <c r="P272" s="194">
        <f>O272*H272</f>
        <v>0</v>
      </c>
      <c r="Q272" s="194">
        <v>0</v>
      </c>
      <c r="R272" s="194">
        <f>Q272*H272</f>
        <v>0</v>
      </c>
      <c r="S272" s="194">
        <v>4.0000000000000002E-4</v>
      </c>
      <c r="T272" s="195">
        <f>S272*H272</f>
        <v>4.0000000000000002E-4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6" t="s">
        <v>220</v>
      </c>
      <c r="AT272" s="196" t="s">
        <v>136</v>
      </c>
      <c r="AU272" s="196" t="s">
        <v>86</v>
      </c>
      <c r="AY272" s="18" t="s">
        <v>133</v>
      </c>
      <c r="BE272" s="197">
        <f>IF(N272="základní",J272,0)</f>
        <v>0</v>
      </c>
      <c r="BF272" s="197">
        <f>IF(N272="snížená",J272,0)</f>
        <v>0</v>
      </c>
      <c r="BG272" s="197">
        <f>IF(N272="zákl. přenesená",J272,0)</f>
        <v>0</v>
      </c>
      <c r="BH272" s="197">
        <f>IF(N272="sníž. přenesená",J272,0)</f>
        <v>0</v>
      </c>
      <c r="BI272" s="197">
        <f>IF(N272="nulová",J272,0)</f>
        <v>0</v>
      </c>
      <c r="BJ272" s="18" t="s">
        <v>81</v>
      </c>
      <c r="BK272" s="197">
        <f>ROUND(I272*H272,2)</f>
        <v>0</v>
      </c>
      <c r="BL272" s="18" t="s">
        <v>220</v>
      </c>
      <c r="BM272" s="196" t="s">
        <v>412</v>
      </c>
    </row>
    <row r="273" spans="1:65" s="2" customFormat="1" ht="16.5" customHeight="1">
      <c r="A273" s="35"/>
      <c r="B273" s="36"/>
      <c r="C273" s="184" t="s">
        <v>413</v>
      </c>
      <c r="D273" s="184" t="s">
        <v>136</v>
      </c>
      <c r="E273" s="185" t="s">
        <v>414</v>
      </c>
      <c r="F273" s="186" t="s">
        <v>415</v>
      </c>
      <c r="G273" s="187" t="s">
        <v>205</v>
      </c>
      <c r="H273" s="188">
        <v>1</v>
      </c>
      <c r="I273" s="189"/>
      <c r="J273" s="190">
        <f>ROUND(I273*H273,2)</f>
        <v>0</v>
      </c>
      <c r="K273" s="191"/>
      <c r="L273" s="40"/>
      <c r="M273" s="192" t="s">
        <v>1</v>
      </c>
      <c r="N273" s="193" t="s">
        <v>41</v>
      </c>
      <c r="O273" s="72"/>
      <c r="P273" s="194">
        <f>O273*H273</f>
        <v>0</v>
      </c>
      <c r="Q273" s="194">
        <v>0</v>
      </c>
      <c r="R273" s="194">
        <f>Q273*H273</f>
        <v>0</v>
      </c>
      <c r="S273" s="194">
        <v>4.0000000000000002E-4</v>
      </c>
      <c r="T273" s="195">
        <f>S273*H273</f>
        <v>4.0000000000000002E-4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6" t="s">
        <v>220</v>
      </c>
      <c r="AT273" s="196" t="s">
        <v>136</v>
      </c>
      <c r="AU273" s="196" t="s">
        <v>86</v>
      </c>
      <c r="AY273" s="18" t="s">
        <v>133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8" t="s">
        <v>81</v>
      </c>
      <c r="BK273" s="197">
        <f>ROUND(I273*H273,2)</f>
        <v>0</v>
      </c>
      <c r="BL273" s="18" t="s">
        <v>220</v>
      </c>
      <c r="BM273" s="196" t="s">
        <v>416</v>
      </c>
    </row>
    <row r="274" spans="1:65" s="2" customFormat="1" ht="16.5" customHeight="1">
      <c r="A274" s="35"/>
      <c r="B274" s="36"/>
      <c r="C274" s="184" t="s">
        <v>417</v>
      </c>
      <c r="D274" s="184" t="s">
        <v>136</v>
      </c>
      <c r="E274" s="185" t="s">
        <v>418</v>
      </c>
      <c r="F274" s="186" t="s">
        <v>419</v>
      </c>
      <c r="G274" s="187" t="s">
        <v>210</v>
      </c>
      <c r="H274" s="188">
        <v>10</v>
      </c>
      <c r="I274" s="189"/>
      <c r="J274" s="190">
        <f>ROUND(I274*H274,2)</f>
        <v>0</v>
      </c>
      <c r="K274" s="191"/>
      <c r="L274" s="40"/>
      <c r="M274" s="192" t="s">
        <v>1</v>
      </c>
      <c r="N274" s="193" t="s">
        <v>41</v>
      </c>
      <c r="O274" s="72"/>
      <c r="P274" s="194">
        <f>O274*H274</f>
        <v>0</v>
      </c>
      <c r="Q274" s="194">
        <v>0</v>
      </c>
      <c r="R274" s="194">
        <f>Q274*H274</f>
        <v>0</v>
      </c>
      <c r="S274" s="194">
        <v>2.5000000000000001E-2</v>
      </c>
      <c r="T274" s="195">
        <f>S274*H274</f>
        <v>0.25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6" t="s">
        <v>220</v>
      </c>
      <c r="AT274" s="196" t="s">
        <v>136</v>
      </c>
      <c r="AU274" s="196" t="s">
        <v>86</v>
      </c>
      <c r="AY274" s="18" t="s">
        <v>133</v>
      </c>
      <c r="BE274" s="197">
        <f>IF(N274="základní",J274,0)</f>
        <v>0</v>
      </c>
      <c r="BF274" s="197">
        <f>IF(N274="snížená",J274,0)</f>
        <v>0</v>
      </c>
      <c r="BG274" s="197">
        <f>IF(N274="zákl. přenesená",J274,0)</f>
        <v>0</v>
      </c>
      <c r="BH274" s="197">
        <f>IF(N274="sníž. přenesená",J274,0)</f>
        <v>0</v>
      </c>
      <c r="BI274" s="197">
        <f>IF(N274="nulová",J274,0)</f>
        <v>0</v>
      </c>
      <c r="BJ274" s="18" t="s">
        <v>81</v>
      </c>
      <c r="BK274" s="197">
        <f>ROUND(I274*H274,2)</f>
        <v>0</v>
      </c>
      <c r="BL274" s="18" t="s">
        <v>220</v>
      </c>
      <c r="BM274" s="196" t="s">
        <v>420</v>
      </c>
    </row>
    <row r="275" spans="1:65" s="2" customFormat="1" ht="24.2" customHeight="1">
      <c r="A275" s="35"/>
      <c r="B275" s="36"/>
      <c r="C275" s="184" t="s">
        <v>421</v>
      </c>
      <c r="D275" s="184" t="s">
        <v>136</v>
      </c>
      <c r="E275" s="185" t="s">
        <v>422</v>
      </c>
      <c r="F275" s="186" t="s">
        <v>423</v>
      </c>
      <c r="G275" s="187" t="s">
        <v>297</v>
      </c>
      <c r="H275" s="253"/>
      <c r="I275" s="189"/>
      <c r="J275" s="190">
        <f>ROUND(I275*H275,2)</f>
        <v>0</v>
      </c>
      <c r="K275" s="191"/>
      <c r="L275" s="40"/>
      <c r="M275" s="192" t="s">
        <v>1</v>
      </c>
      <c r="N275" s="193" t="s">
        <v>41</v>
      </c>
      <c r="O275" s="72"/>
      <c r="P275" s="194">
        <f>O275*H275</f>
        <v>0</v>
      </c>
      <c r="Q275" s="194">
        <v>0</v>
      </c>
      <c r="R275" s="194">
        <f>Q275*H275</f>
        <v>0</v>
      </c>
      <c r="S275" s="194">
        <v>0</v>
      </c>
      <c r="T275" s="19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6" t="s">
        <v>220</v>
      </c>
      <c r="AT275" s="196" t="s">
        <v>136</v>
      </c>
      <c r="AU275" s="196" t="s">
        <v>86</v>
      </c>
      <c r="AY275" s="18" t="s">
        <v>133</v>
      </c>
      <c r="BE275" s="197">
        <f>IF(N275="základní",J275,0)</f>
        <v>0</v>
      </c>
      <c r="BF275" s="197">
        <f>IF(N275="snížená",J275,0)</f>
        <v>0</v>
      </c>
      <c r="BG275" s="197">
        <f>IF(N275="zákl. přenesená",J275,0)</f>
        <v>0</v>
      </c>
      <c r="BH275" s="197">
        <f>IF(N275="sníž. přenesená",J275,0)</f>
        <v>0</v>
      </c>
      <c r="BI275" s="197">
        <f>IF(N275="nulová",J275,0)</f>
        <v>0</v>
      </c>
      <c r="BJ275" s="18" t="s">
        <v>81</v>
      </c>
      <c r="BK275" s="197">
        <f>ROUND(I275*H275,2)</f>
        <v>0</v>
      </c>
      <c r="BL275" s="18" t="s">
        <v>220</v>
      </c>
      <c r="BM275" s="196" t="s">
        <v>424</v>
      </c>
    </row>
    <row r="276" spans="1:65" s="12" customFormat="1" ht="22.9" customHeight="1">
      <c r="B276" s="168"/>
      <c r="C276" s="169"/>
      <c r="D276" s="170" t="s">
        <v>75</v>
      </c>
      <c r="E276" s="182" t="s">
        <v>425</v>
      </c>
      <c r="F276" s="182" t="s">
        <v>426</v>
      </c>
      <c r="G276" s="169"/>
      <c r="H276" s="169"/>
      <c r="I276" s="172"/>
      <c r="J276" s="183">
        <f>BK276</f>
        <v>0</v>
      </c>
      <c r="K276" s="169"/>
      <c r="L276" s="174"/>
      <c r="M276" s="175"/>
      <c r="N276" s="176"/>
      <c r="O276" s="176"/>
      <c r="P276" s="177">
        <f>SUM(P277:P280)</f>
        <v>0</v>
      </c>
      <c r="Q276" s="176"/>
      <c r="R276" s="177">
        <f>SUM(R277:R280)</f>
        <v>0</v>
      </c>
      <c r="S276" s="176"/>
      <c r="T276" s="178">
        <f>SUM(T277:T280)</f>
        <v>3.7500000000000001E-4</v>
      </c>
      <c r="AR276" s="179" t="s">
        <v>86</v>
      </c>
      <c r="AT276" s="180" t="s">
        <v>75</v>
      </c>
      <c r="AU276" s="180" t="s">
        <v>81</v>
      </c>
      <c r="AY276" s="179" t="s">
        <v>133</v>
      </c>
      <c r="BK276" s="181">
        <f>SUM(BK277:BK280)</f>
        <v>0</v>
      </c>
    </row>
    <row r="277" spans="1:65" s="2" customFormat="1" ht="21.75" customHeight="1">
      <c r="A277" s="35"/>
      <c r="B277" s="36"/>
      <c r="C277" s="184" t="s">
        <v>427</v>
      </c>
      <c r="D277" s="184" t="s">
        <v>136</v>
      </c>
      <c r="E277" s="185" t="s">
        <v>428</v>
      </c>
      <c r="F277" s="186" t="s">
        <v>429</v>
      </c>
      <c r="G277" s="187" t="s">
        <v>205</v>
      </c>
      <c r="H277" s="188">
        <v>1</v>
      </c>
      <c r="I277" s="189"/>
      <c r="J277" s="190">
        <f>ROUND(I277*H277,2)</f>
        <v>0</v>
      </c>
      <c r="K277" s="191"/>
      <c r="L277" s="40"/>
      <c r="M277" s="192" t="s">
        <v>1</v>
      </c>
      <c r="N277" s="193" t="s">
        <v>41</v>
      </c>
      <c r="O277" s="72"/>
      <c r="P277" s="194">
        <f>O277*H277</f>
        <v>0</v>
      </c>
      <c r="Q277" s="194">
        <v>0</v>
      </c>
      <c r="R277" s="194">
        <f>Q277*H277</f>
        <v>0</v>
      </c>
      <c r="S277" s="194">
        <v>1.25E-4</v>
      </c>
      <c r="T277" s="195">
        <f>S277*H277</f>
        <v>1.25E-4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6" t="s">
        <v>220</v>
      </c>
      <c r="AT277" s="196" t="s">
        <v>136</v>
      </c>
      <c r="AU277" s="196" t="s">
        <v>86</v>
      </c>
      <c r="AY277" s="18" t="s">
        <v>133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8" t="s">
        <v>81</v>
      </c>
      <c r="BK277" s="197">
        <f>ROUND(I277*H277,2)</f>
        <v>0</v>
      </c>
      <c r="BL277" s="18" t="s">
        <v>220</v>
      </c>
      <c r="BM277" s="196" t="s">
        <v>430</v>
      </c>
    </row>
    <row r="278" spans="1:65" s="2" customFormat="1" ht="24.2" customHeight="1">
      <c r="A278" s="35"/>
      <c r="B278" s="36"/>
      <c r="C278" s="184" t="s">
        <v>431</v>
      </c>
      <c r="D278" s="184" t="s">
        <v>136</v>
      </c>
      <c r="E278" s="185" t="s">
        <v>432</v>
      </c>
      <c r="F278" s="186" t="s">
        <v>433</v>
      </c>
      <c r="G278" s="187" t="s">
        <v>146</v>
      </c>
      <c r="H278" s="188">
        <v>2</v>
      </c>
      <c r="I278" s="189"/>
      <c r="J278" s="190">
        <f>ROUND(I278*H278,2)</f>
        <v>0</v>
      </c>
      <c r="K278" s="191"/>
      <c r="L278" s="40"/>
      <c r="M278" s="192" t="s">
        <v>1</v>
      </c>
      <c r="N278" s="193" t="s">
        <v>41</v>
      </c>
      <c r="O278" s="72"/>
      <c r="P278" s="194">
        <f>O278*H278</f>
        <v>0</v>
      </c>
      <c r="Q278" s="194">
        <v>0</v>
      </c>
      <c r="R278" s="194">
        <f>Q278*H278</f>
        <v>0</v>
      </c>
      <c r="S278" s="194">
        <v>1.25E-4</v>
      </c>
      <c r="T278" s="195">
        <f>S278*H278</f>
        <v>2.5000000000000001E-4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6" t="s">
        <v>220</v>
      </c>
      <c r="AT278" s="196" t="s">
        <v>136</v>
      </c>
      <c r="AU278" s="196" t="s">
        <v>86</v>
      </c>
      <c r="AY278" s="18" t="s">
        <v>133</v>
      </c>
      <c r="BE278" s="197">
        <f>IF(N278="základní",J278,0)</f>
        <v>0</v>
      </c>
      <c r="BF278" s="197">
        <f>IF(N278="snížená",J278,0)</f>
        <v>0</v>
      </c>
      <c r="BG278" s="197">
        <f>IF(N278="zákl. přenesená",J278,0)</f>
        <v>0</v>
      </c>
      <c r="BH278" s="197">
        <f>IF(N278="sníž. přenesená",J278,0)</f>
        <v>0</v>
      </c>
      <c r="BI278" s="197">
        <f>IF(N278="nulová",J278,0)</f>
        <v>0</v>
      </c>
      <c r="BJ278" s="18" t="s">
        <v>81</v>
      </c>
      <c r="BK278" s="197">
        <f>ROUND(I278*H278,2)</f>
        <v>0</v>
      </c>
      <c r="BL278" s="18" t="s">
        <v>220</v>
      </c>
      <c r="BM278" s="196" t="s">
        <v>434</v>
      </c>
    </row>
    <row r="279" spans="1:65" s="14" customFormat="1" ht="11.25">
      <c r="B279" s="210"/>
      <c r="C279" s="211"/>
      <c r="D279" s="200" t="s">
        <v>142</v>
      </c>
      <c r="E279" s="212" t="s">
        <v>1</v>
      </c>
      <c r="F279" s="213" t="s">
        <v>435</v>
      </c>
      <c r="G279" s="211"/>
      <c r="H279" s="212" t="s">
        <v>1</v>
      </c>
      <c r="I279" s="214"/>
      <c r="J279" s="211"/>
      <c r="K279" s="211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142</v>
      </c>
      <c r="AU279" s="219" t="s">
        <v>86</v>
      </c>
      <c r="AV279" s="14" t="s">
        <v>81</v>
      </c>
      <c r="AW279" s="14" t="s">
        <v>32</v>
      </c>
      <c r="AX279" s="14" t="s">
        <v>76</v>
      </c>
      <c r="AY279" s="219" t="s">
        <v>133</v>
      </c>
    </row>
    <row r="280" spans="1:65" s="13" customFormat="1" ht="11.25">
      <c r="B280" s="198"/>
      <c r="C280" s="199"/>
      <c r="D280" s="200" t="s">
        <v>142</v>
      </c>
      <c r="E280" s="201" t="s">
        <v>1</v>
      </c>
      <c r="F280" s="202" t="s">
        <v>86</v>
      </c>
      <c r="G280" s="199"/>
      <c r="H280" s="203">
        <v>2</v>
      </c>
      <c r="I280" s="204"/>
      <c r="J280" s="199"/>
      <c r="K280" s="199"/>
      <c r="L280" s="205"/>
      <c r="M280" s="206"/>
      <c r="N280" s="207"/>
      <c r="O280" s="207"/>
      <c r="P280" s="207"/>
      <c r="Q280" s="207"/>
      <c r="R280" s="207"/>
      <c r="S280" s="207"/>
      <c r="T280" s="208"/>
      <c r="AT280" s="209" t="s">
        <v>142</v>
      </c>
      <c r="AU280" s="209" t="s">
        <v>86</v>
      </c>
      <c r="AV280" s="13" t="s">
        <v>86</v>
      </c>
      <c r="AW280" s="13" t="s">
        <v>32</v>
      </c>
      <c r="AX280" s="13" t="s">
        <v>81</v>
      </c>
      <c r="AY280" s="209" t="s">
        <v>133</v>
      </c>
    </row>
    <row r="281" spans="1:65" s="12" customFormat="1" ht="22.9" customHeight="1">
      <c r="B281" s="168"/>
      <c r="C281" s="169"/>
      <c r="D281" s="170" t="s">
        <v>75</v>
      </c>
      <c r="E281" s="182" t="s">
        <v>436</v>
      </c>
      <c r="F281" s="182" t="s">
        <v>437</v>
      </c>
      <c r="G281" s="169"/>
      <c r="H281" s="169"/>
      <c r="I281" s="172"/>
      <c r="J281" s="183">
        <f>BK281</f>
        <v>0</v>
      </c>
      <c r="K281" s="169"/>
      <c r="L281" s="174"/>
      <c r="M281" s="175"/>
      <c r="N281" s="176"/>
      <c r="O281" s="176"/>
      <c r="P281" s="177">
        <f>SUM(P282:P293)</f>
        <v>0</v>
      </c>
      <c r="Q281" s="176"/>
      <c r="R281" s="177">
        <f>SUM(R282:R293)</f>
        <v>0.59816079999999994</v>
      </c>
      <c r="S281" s="176"/>
      <c r="T281" s="178">
        <f>SUM(T282:T293)</f>
        <v>0.24635200000000002</v>
      </c>
      <c r="AR281" s="179" t="s">
        <v>86</v>
      </c>
      <c r="AT281" s="180" t="s">
        <v>75</v>
      </c>
      <c r="AU281" s="180" t="s">
        <v>81</v>
      </c>
      <c r="AY281" s="179" t="s">
        <v>133</v>
      </c>
      <c r="BK281" s="181">
        <f>SUM(BK282:BK293)</f>
        <v>0</v>
      </c>
    </row>
    <row r="282" spans="1:65" s="2" customFormat="1" ht="24.2" customHeight="1">
      <c r="A282" s="35"/>
      <c r="B282" s="36"/>
      <c r="C282" s="184" t="s">
        <v>438</v>
      </c>
      <c r="D282" s="184" t="s">
        <v>136</v>
      </c>
      <c r="E282" s="185" t="s">
        <v>439</v>
      </c>
      <c r="F282" s="186" t="s">
        <v>440</v>
      </c>
      <c r="G282" s="187" t="s">
        <v>158</v>
      </c>
      <c r="H282" s="188">
        <v>50.655000000000001</v>
      </c>
      <c r="I282" s="189"/>
      <c r="J282" s="190">
        <f>ROUND(I282*H282,2)</f>
        <v>0</v>
      </c>
      <c r="K282" s="191"/>
      <c r="L282" s="40"/>
      <c r="M282" s="192" t="s">
        <v>1</v>
      </c>
      <c r="N282" s="193" t="s">
        <v>41</v>
      </c>
      <c r="O282" s="72"/>
      <c r="P282" s="194">
        <f>O282*H282</f>
        <v>0</v>
      </c>
      <c r="Q282" s="194">
        <v>1.136E-2</v>
      </c>
      <c r="R282" s="194">
        <f>Q282*H282</f>
        <v>0.57544079999999997</v>
      </c>
      <c r="S282" s="194">
        <v>0</v>
      </c>
      <c r="T282" s="19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6" t="s">
        <v>220</v>
      </c>
      <c r="AT282" s="196" t="s">
        <v>136</v>
      </c>
      <c r="AU282" s="196" t="s">
        <v>86</v>
      </c>
      <c r="AY282" s="18" t="s">
        <v>133</v>
      </c>
      <c r="BE282" s="197">
        <f>IF(N282="základní",J282,0)</f>
        <v>0</v>
      </c>
      <c r="BF282" s="197">
        <f>IF(N282="snížená",J282,0)</f>
        <v>0</v>
      </c>
      <c r="BG282" s="197">
        <f>IF(N282="zákl. přenesená",J282,0)</f>
        <v>0</v>
      </c>
      <c r="BH282" s="197">
        <f>IF(N282="sníž. přenesená",J282,0)</f>
        <v>0</v>
      </c>
      <c r="BI282" s="197">
        <f>IF(N282="nulová",J282,0)</f>
        <v>0</v>
      </c>
      <c r="BJ282" s="18" t="s">
        <v>81</v>
      </c>
      <c r="BK282" s="197">
        <f>ROUND(I282*H282,2)</f>
        <v>0</v>
      </c>
      <c r="BL282" s="18" t="s">
        <v>220</v>
      </c>
      <c r="BM282" s="196" t="s">
        <v>441</v>
      </c>
    </row>
    <row r="283" spans="1:65" s="14" customFormat="1" ht="11.25">
      <c r="B283" s="210"/>
      <c r="C283" s="211"/>
      <c r="D283" s="200" t="s">
        <v>142</v>
      </c>
      <c r="E283" s="212" t="s">
        <v>1</v>
      </c>
      <c r="F283" s="213" t="s">
        <v>442</v>
      </c>
      <c r="G283" s="211"/>
      <c r="H283" s="212" t="s">
        <v>1</v>
      </c>
      <c r="I283" s="214"/>
      <c r="J283" s="211"/>
      <c r="K283" s="211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142</v>
      </c>
      <c r="AU283" s="219" t="s">
        <v>86</v>
      </c>
      <c r="AV283" s="14" t="s">
        <v>81</v>
      </c>
      <c r="AW283" s="14" t="s">
        <v>32</v>
      </c>
      <c r="AX283" s="14" t="s">
        <v>76</v>
      </c>
      <c r="AY283" s="219" t="s">
        <v>133</v>
      </c>
    </row>
    <row r="284" spans="1:65" s="13" customFormat="1" ht="11.25">
      <c r="B284" s="198"/>
      <c r="C284" s="199"/>
      <c r="D284" s="200" t="s">
        <v>142</v>
      </c>
      <c r="E284" s="201" t="s">
        <v>1</v>
      </c>
      <c r="F284" s="202" t="s">
        <v>443</v>
      </c>
      <c r="G284" s="199"/>
      <c r="H284" s="203">
        <v>14.025</v>
      </c>
      <c r="I284" s="204"/>
      <c r="J284" s="199"/>
      <c r="K284" s="199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142</v>
      </c>
      <c r="AU284" s="209" t="s">
        <v>86</v>
      </c>
      <c r="AV284" s="13" t="s">
        <v>86</v>
      </c>
      <c r="AW284" s="13" t="s">
        <v>32</v>
      </c>
      <c r="AX284" s="13" t="s">
        <v>76</v>
      </c>
      <c r="AY284" s="209" t="s">
        <v>133</v>
      </c>
    </row>
    <row r="285" spans="1:65" s="13" customFormat="1" ht="11.25">
      <c r="B285" s="198"/>
      <c r="C285" s="199"/>
      <c r="D285" s="200" t="s">
        <v>142</v>
      </c>
      <c r="E285" s="201" t="s">
        <v>1</v>
      </c>
      <c r="F285" s="202" t="s">
        <v>444</v>
      </c>
      <c r="G285" s="199"/>
      <c r="H285" s="203">
        <v>36.630000000000003</v>
      </c>
      <c r="I285" s="204"/>
      <c r="J285" s="199"/>
      <c r="K285" s="199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142</v>
      </c>
      <c r="AU285" s="209" t="s">
        <v>86</v>
      </c>
      <c r="AV285" s="13" t="s">
        <v>86</v>
      </c>
      <c r="AW285" s="13" t="s">
        <v>32</v>
      </c>
      <c r="AX285" s="13" t="s">
        <v>76</v>
      </c>
      <c r="AY285" s="209" t="s">
        <v>133</v>
      </c>
    </row>
    <row r="286" spans="1:65" s="15" customFormat="1" ht="11.25">
      <c r="B286" s="220"/>
      <c r="C286" s="221"/>
      <c r="D286" s="200" t="s">
        <v>142</v>
      </c>
      <c r="E286" s="222" t="s">
        <v>1</v>
      </c>
      <c r="F286" s="223" t="s">
        <v>155</v>
      </c>
      <c r="G286" s="221"/>
      <c r="H286" s="224">
        <v>50.655000000000001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142</v>
      </c>
      <c r="AU286" s="230" t="s">
        <v>86</v>
      </c>
      <c r="AV286" s="15" t="s">
        <v>140</v>
      </c>
      <c r="AW286" s="15" t="s">
        <v>32</v>
      </c>
      <c r="AX286" s="15" t="s">
        <v>81</v>
      </c>
      <c r="AY286" s="230" t="s">
        <v>133</v>
      </c>
    </row>
    <row r="287" spans="1:65" s="2" customFormat="1" ht="16.5" customHeight="1">
      <c r="A287" s="35"/>
      <c r="B287" s="36"/>
      <c r="C287" s="184" t="s">
        <v>445</v>
      </c>
      <c r="D287" s="184" t="s">
        <v>136</v>
      </c>
      <c r="E287" s="185" t="s">
        <v>446</v>
      </c>
      <c r="F287" s="186" t="s">
        <v>447</v>
      </c>
      <c r="G287" s="187" t="s">
        <v>169</v>
      </c>
      <c r="H287" s="188">
        <v>2</v>
      </c>
      <c r="I287" s="189"/>
      <c r="J287" s="190">
        <f>ROUND(I287*H287,2)</f>
        <v>0</v>
      </c>
      <c r="K287" s="191"/>
      <c r="L287" s="40"/>
      <c r="M287" s="192" t="s">
        <v>1</v>
      </c>
      <c r="N287" s="193" t="s">
        <v>41</v>
      </c>
      <c r="O287" s="72"/>
      <c r="P287" s="194">
        <f>O287*H287</f>
        <v>0</v>
      </c>
      <c r="Q287" s="194">
        <v>1.136E-2</v>
      </c>
      <c r="R287" s="194">
        <f>Q287*H287</f>
        <v>2.2720000000000001E-2</v>
      </c>
      <c r="S287" s="194">
        <v>0</v>
      </c>
      <c r="T287" s="19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6" t="s">
        <v>220</v>
      </c>
      <c r="AT287" s="196" t="s">
        <v>136</v>
      </c>
      <c r="AU287" s="196" t="s">
        <v>86</v>
      </c>
      <c r="AY287" s="18" t="s">
        <v>133</v>
      </c>
      <c r="BE287" s="197">
        <f>IF(N287="základní",J287,0)</f>
        <v>0</v>
      </c>
      <c r="BF287" s="197">
        <f>IF(N287="snížená",J287,0)</f>
        <v>0</v>
      </c>
      <c r="BG287" s="197">
        <f>IF(N287="zákl. přenesená",J287,0)</f>
        <v>0</v>
      </c>
      <c r="BH287" s="197">
        <f>IF(N287="sníž. přenesená",J287,0)</f>
        <v>0</v>
      </c>
      <c r="BI287" s="197">
        <f>IF(N287="nulová",J287,0)</f>
        <v>0</v>
      </c>
      <c r="BJ287" s="18" t="s">
        <v>81</v>
      </c>
      <c r="BK287" s="197">
        <f>ROUND(I287*H287,2)</f>
        <v>0</v>
      </c>
      <c r="BL287" s="18" t="s">
        <v>220</v>
      </c>
      <c r="BM287" s="196" t="s">
        <v>448</v>
      </c>
    </row>
    <row r="288" spans="1:65" s="14" customFormat="1" ht="11.25">
      <c r="B288" s="210"/>
      <c r="C288" s="211"/>
      <c r="D288" s="200" t="s">
        <v>142</v>
      </c>
      <c r="E288" s="212" t="s">
        <v>1</v>
      </c>
      <c r="F288" s="213" t="s">
        <v>449</v>
      </c>
      <c r="G288" s="211"/>
      <c r="H288" s="212" t="s">
        <v>1</v>
      </c>
      <c r="I288" s="214"/>
      <c r="J288" s="211"/>
      <c r="K288" s="211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142</v>
      </c>
      <c r="AU288" s="219" t="s">
        <v>86</v>
      </c>
      <c r="AV288" s="14" t="s">
        <v>81</v>
      </c>
      <c r="AW288" s="14" t="s">
        <v>32</v>
      </c>
      <c r="AX288" s="14" t="s">
        <v>76</v>
      </c>
      <c r="AY288" s="219" t="s">
        <v>133</v>
      </c>
    </row>
    <row r="289" spans="1:65" s="13" customFormat="1" ht="11.25">
      <c r="B289" s="198"/>
      <c r="C289" s="199"/>
      <c r="D289" s="200" t="s">
        <v>142</v>
      </c>
      <c r="E289" s="201" t="s">
        <v>1</v>
      </c>
      <c r="F289" s="202" t="s">
        <v>86</v>
      </c>
      <c r="G289" s="199"/>
      <c r="H289" s="203">
        <v>2</v>
      </c>
      <c r="I289" s="204"/>
      <c r="J289" s="199"/>
      <c r="K289" s="199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142</v>
      </c>
      <c r="AU289" s="209" t="s">
        <v>86</v>
      </c>
      <c r="AV289" s="13" t="s">
        <v>86</v>
      </c>
      <c r="AW289" s="13" t="s">
        <v>32</v>
      </c>
      <c r="AX289" s="13" t="s">
        <v>81</v>
      </c>
      <c r="AY289" s="209" t="s">
        <v>133</v>
      </c>
    </row>
    <row r="290" spans="1:65" s="2" customFormat="1" ht="24.2" customHeight="1">
      <c r="A290" s="35"/>
      <c r="B290" s="36"/>
      <c r="C290" s="184" t="s">
        <v>450</v>
      </c>
      <c r="D290" s="184" t="s">
        <v>136</v>
      </c>
      <c r="E290" s="185" t="s">
        <v>451</v>
      </c>
      <c r="F290" s="186" t="s">
        <v>452</v>
      </c>
      <c r="G290" s="187" t="s">
        <v>210</v>
      </c>
      <c r="H290" s="188">
        <v>30.794</v>
      </c>
      <c r="I290" s="189"/>
      <c r="J290" s="190">
        <f>ROUND(I290*H290,2)</f>
        <v>0</v>
      </c>
      <c r="K290" s="191"/>
      <c r="L290" s="40"/>
      <c r="M290" s="192" t="s">
        <v>1</v>
      </c>
      <c r="N290" s="193" t="s">
        <v>41</v>
      </c>
      <c r="O290" s="72"/>
      <c r="P290" s="194">
        <f>O290*H290</f>
        <v>0</v>
      </c>
      <c r="Q290" s="194">
        <v>0</v>
      </c>
      <c r="R290" s="194">
        <f>Q290*H290</f>
        <v>0</v>
      </c>
      <c r="S290" s="194">
        <v>8.0000000000000002E-3</v>
      </c>
      <c r="T290" s="195">
        <f>S290*H290</f>
        <v>0.24635200000000002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6" t="s">
        <v>220</v>
      </c>
      <c r="AT290" s="196" t="s">
        <v>136</v>
      </c>
      <c r="AU290" s="196" t="s">
        <v>86</v>
      </c>
      <c r="AY290" s="18" t="s">
        <v>133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8" t="s">
        <v>81</v>
      </c>
      <c r="BK290" s="197">
        <f>ROUND(I290*H290,2)</f>
        <v>0</v>
      </c>
      <c r="BL290" s="18" t="s">
        <v>220</v>
      </c>
      <c r="BM290" s="196" t="s">
        <v>453</v>
      </c>
    </row>
    <row r="291" spans="1:65" s="14" customFormat="1" ht="11.25">
      <c r="B291" s="210"/>
      <c r="C291" s="211"/>
      <c r="D291" s="200" t="s">
        <v>142</v>
      </c>
      <c r="E291" s="212" t="s">
        <v>1</v>
      </c>
      <c r="F291" s="213" t="s">
        <v>454</v>
      </c>
      <c r="G291" s="211"/>
      <c r="H291" s="212" t="s">
        <v>1</v>
      </c>
      <c r="I291" s="214"/>
      <c r="J291" s="211"/>
      <c r="K291" s="211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142</v>
      </c>
      <c r="AU291" s="219" t="s">
        <v>86</v>
      </c>
      <c r="AV291" s="14" t="s">
        <v>81</v>
      </c>
      <c r="AW291" s="14" t="s">
        <v>32</v>
      </c>
      <c r="AX291" s="14" t="s">
        <v>76</v>
      </c>
      <c r="AY291" s="219" t="s">
        <v>133</v>
      </c>
    </row>
    <row r="292" spans="1:65" s="13" customFormat="1" ht="11.25">
      <c r="B292" s="198"/>
      <c r="C292" s="199"/>
      <c r="D292" s="200" t="s">
        <v>142</v>
      </c>
      <c r="E292" s="201" t="s">
        <v>1</v>
      </c>
      <c r="F292" s="202" t="s">
        <v>455</v>
      </c>
      <c r="G292" s="199"/>
      <c r="H292" s="203">
        <v>30.794</v>
      </c>
      <c r="I292" s="204"/>
      <c r="J292" s="199"/>
      <c r="K292" s="199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142</v>
      </c>
      <c r="AU292" s="209" t="s">
        <v>86</v>
      </c>
      <c r="AV292" s="13" t="s">
        <v>86</v>
      </c>
      <c r="AW292" s="13" t="s">
        <v>32</v>
      </c>
      <c r="AX292" s="13" t="s">
        <v>81</v>
      </c>
      <c r="AY292" s="209" t="s">
        <v>133</v>
      </c>
    </row>
    <row r="293" spans="1:65" s="2" customFormat="1" ht="24.2" customHeight="1">
      <c r="A293" s="35"/>
      <c r="B293" s="36"/>
      <c r="C293" s="184" t="s">
        <v>456</v>
      </c>
      <c r="D293" s="184" t="s">
        <v>136</v>
      </c>
      <c r="E293" s="185" t="s">
        <v>457</v>
      </c>
      <c r="F293" s="186" t="s">
        <v>458</v>
      </c>
      <c r="G293" s="187" t="s">
        <v>297</v>
      </c>
      <c r="H293" s="253"/>
      <c r="I293" s="189"/>
      <c r="J293" s="190">
        <f>ROUND(I293*H293,2)</f>
        <v>0</v>
      </c>
      <c r="K293" s="191"/>
      <c r="L293" s="40"/>
      <c r="M293" s="192" t="s">
        <v>1</v>
      </c>
      <c r="N293" s="193" t="s">
        <v>41</v>
      </c>
      <c r="O293" s="72"/>
      <c r="P293" s="194">
        <f>O293*H293</f>
        <v>0</v>
      </c>
      <c r="Q293" s="194">
        <v>0</v>
      </c>
      <c r="R293" s="194">
        <f>Q293*H293</f>
        <v>0</v>
      </c>
      <c r="S293" s="194">
        <v>0</v>
      </c>
      <c r="T293" s="19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6" t="s">
        <v>220</v>
      </c>
      <c r="AT293" s="196" t="s">
        <v>136</v>
      </c>
      <c r="AU293" s="196" t="s">
        <v>86</v>
      </c>
      <c r="AY293" s="18" t="s">
        <v>133</v>
      </c>
      <c r="BE293" s="197">
        <f>IF(N293="základní",J293,0)</f>
        <v>0</v>
      </c>
      <c r="BF293" s="197">
        <f>IF(N293="snížená",J293,0)</f>
        <v>0</v>
      </c>
      <c r="BG293" s="197">
        <f>IF(N293="zákl. přenesená",J293,0)</f>
        <v>0</v>
      </c>
      <c r="BH293" s="197">
        <f>IF(N293="sníž. přenesená",J293,0)</f>
        <v>0</v>
      </c>
      <c r="BI293" s="197">
        <f>IF(N293="nulová",J293,0)</f>
        <v>0</v>
      </c>
      <c r="BJ293" s="18" t="s">
        <v>81</v>
      </c>
      <c r="BK293" s="197">
        <f>ROUND(I293*H293,2)</f>
        <v>0</v>
      </c>
      <c r="BL293" s="18" t="s">
        <v>220</v>
      </c>
      <c r="BM293" s="196" t="s">
        <v>459</v>
      </c>
    </row>
    <row r="294" spans="1:65" s="12" customFormat="1" ht="22.9" customHeight="1">
      <c r="B294" s="168"/>
      <c r="C294" s="169"/>
      <c r="D294" s="170" t="s">
        <v>75</v>
      </c>
      <c r="E294" s="182" t="s">
        <v>460</v>
      </c>
      <c r="F294" s="182" t="s">
        <v>461</v>
      </c>
      <c r="G294" s="169"/>
      <c r="H294" s="169"/>
      <c r="I294" s="172"/>
      <c r="J294" s="183">
        <f>BK294</f>
        <v>0</v>
      </c>
      <c r="K294" s="169"/>
      <c r="L294" s="174"/>
      <c r="M294" s="175"/>
      <c r="N294" s="176"/>
      <c r="O294" s="176"/>
      <c r="P294" s="177">
        <f>SUM(P295:P317)</f>
        <v>0</v>
      </c>
      <c r="Q294" s="176"/>
      <c r="R294" s="177">
        <f>SUM(R295:R317)</f>
        <v>1.2528264499999995</v>
      </c>
      <c r="S294" s="176"/>
      <c r="T294" s="178">
        <f>SUM(T295:T317)</f>
        <v>0.1156396</v>
      </c>
      <c r="AR294" s="179" t="s">
        <v>86</v>
      </c>
      <c r="AT294" s="180" t="s">
        <v>75</v>
      </c>
      <c r="AU294" s="180" t="s">
        <v>81</v>
      </c>
      <c r="AY294" s="179" t="s">
        <v>133</v>
      </c>
      <c r="BK294" s="181">
        <f>SUM(BK295:BK317)</f>
        <v>0</v>
      </c>
    </row>
    <row r="295" spans="1:65" s="2" customFormat="1" ht="16.5" customHeight="1">
      <c r="A295" s="35"/>
      <c r="B295" s="36"/>
      <c r="C295" s="184" t="s">
        <v>462</v>
      </c>
      <c r="D295" s="184" t="s">
        <v>136</v>
      </c>
      <c r="E295" s="185" t="s">
        <v>463</v>
      </c>
      <c r="F295" s="186" t="s">
        <v>464</v>
      </c>
      <c r="G295" s="187" t="s">
        <v>210</v>
      </c>
      <c r="H295" s="188">
        <v>61.588000000000001</v>
      </c>
      <c r="I295" s="189"/>
      <c r="J295" s="190">
        <f>ROUND(I295*H295,2)</f>
        <v>0</v>
      </c>
      <c r="K295" s="191"/>
      <c r="L295" s="40"/>
      <c r="M295" s="192" t="s">
        <v>1</v>
      </c>
      <c r="N295" s="193" t="s">
        <v>41</v>
      </c>
      <c r="O295" s="72"/>
      <c r="P295" s="194">
        <f>O295*H295</f>
        <v>0</v>
      </c>
      <c r="Q295" s="194">
        <v>0</v>
      </c>
      <c r="R295" s="194">
        <f>Q295*H295</f>
        <v>0</v>
      </c>
      <c r="S295" s="194">
        <v>1.6999999999999999E-3</v>
      </c>
      <c r="T295" s="195">
        <f>S295*H295</f>
        <v>0.10469959999999999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6" t="s">
        <v>220</v>
      </c>
      <c r="AT295" s="196" t="s">
        <v>136</v>
      </c>
      <c r="AU295" s="196" t="s">
        <v>86</v>
      </c>
      <c r="AY295" s="18" t="s">
        <v>133</v>
      </c>
      <c r="BE295" s="197">
        <f>IF(N295="základní",J295,0)</f>
        <v>0</v>
      </c>
      <c r="BF295" s="197">
        <f>IF(N295="snížená",J295,0)</f>
        <v>0</v>
      </c>
      <c r="BG295" s="197">
        <f>IF(N295="zákl. přenesená",J295,0)</f>
        <v>0</v>
      </c>
      <c r="BH295" s="197">
        <f>IF(N295="sníž. přenesená",J295,0)</f>
        <v>0</v>
      </c>
      <c r="BI295" s="197">
        <f>IF(N295="nulová",J295,0)</f>
        <v>0</v>
      </c>
      <c r="BJ295" s="18" t="s">
        <v>81</v>
      </c>
      <c r="BK295" s="197">
        <f>ROUND(I295*H295,2)</f>
        <v>0</v>
      </c>
      <c r="BL295" s="18" t="s">
        <v>220</v>
      </c>
      <c r="BM295" s="196" t="s">
        <v>465</v>
      </c>
    </row>
    <row r="296" spans="1:65" s="14" customFormat="1" ht="11.25">
      <c r="B296" s="210"/>
      <c r="C296" s="211"/>
      <c r="D296" s="200" t="s">
        <v>142</v>
      </c>
      <c r="E296" s="212" t="s">
        <v>1</v>
      </c>
      <c r="F296" s="213" t="s">
        <v>466</v>
      </c>
      <c r="G296" s="211"/>
      <c r="H296" s="212" t="s">
        <v>1</v>
      </c>
      <c r="I296" s="214"/>
      <c r="J296" s="211"/>
      <c r="K296" s="211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142</v>
      </c>
      <c r="AU296" s="219" t="s">
        <v>86</v>
      </c>
      <c r="AV296" s="14" t="s">
        <v>81</v>
      </c>
      <c r="AW296" s="14" t="s">
        <v>32</v>
      </c>
      <c r="AX296" s="14" t="s">
        <v>76</v>
      </c>
      <c r="AY296" s="219" t="s">
        <v>133</v>
      </c>
    </row>
    <row r="297" spans="1:65" s="13" customFormat="1" ht="11.25">
      <c r="B297" s="198"/>
      <c r="C297" s="199"/>
      <c r="D297" s="200" t="s">
        <v>142</v>
      </c>
      <c r="E297" s="201" t="s">
        <v>1</v>
      </c>
      <c r="F297" s="202" t="s">
        <v>467</v>
      </c>
      <c r="G297" s="199"/>
      <c r="H297" s="203">
        <v>61.588000000000001</v>
      </c>
      <c r="I297" s="204"/>
      <c r="J297" s="199"/>
      <c r="K297" s="199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142</v>
      </c>
      <c r="AU297" s="209" t="s">
        <v>86</v>
      </c>
      <c r="AV297" s="13" t="s">
        <v>86</v>
      </c>
      <c r="AW297" s="13" t="s">
        <v>32</v>
      </c>
      <c r="AX297" s="13" t="s">
        <v>81</v>
      </c>
      <c r="AY297" s="209" t="s">
        <v>133</v>
      </c>
    </row>
    <row r="298" spans="1:65" s="2" customFormat="1" ht="16.5" customHeight="1">
      <c r="A298" s="35"/>
      <c r="B298" s="36"/>
      <c r="C298" s="184" t="s">
        <v>468</v>
      </c>
      <c r="D298" s="184" t="s">
        <v>136</v>
      </c>
      <c r="E298" s="185" t="s">
        <v>469</v>
      </c>
      <c r="F298" s="186" t="s">
        <v>470</v>
      </c>
      <c r="G298" s="187" t="s">
        <v>210</v>
      </c>
      <c r="H298" s="188">
        <v>4</v>
      </c>
      <c r="I298" s="189"/>
      <c r="J298" s="190">
        <f>ROUND(I298*H298,2)</f>
        <v>0</v>
      </c>
      <c r="K298" s="191"/>
      <c r="L298" s="40"/>
      <c r="M298" s="192" t="s">
        <v>1</v>
      </c>
      <c r="N298" s="193" t="s">
        <v>41</v>
      </c>
      <c r="O298" s="72"/>
      <c r="P298" s="194">
        <f>O298*H298</f>
        <v>0</v>
      </c>
      <c r="Q298" s="194">
        <v>0</v>
      </c>
      <c r="R298" s="194">
        <f>Q298*H298</f>
        <v>0</v>
      </c>
      <c r="S298" s="194">
        <v>1.75E-3</v>
      </c>
      <c r="T298" s="195">
        <f>S298*H298</f>
        <v>7.0000000000000001E-3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6" t="s">
        <v>220</v>
      </c>
      <c r="AT298" s="196" t="s">
        <v>136</v>
      </c>
      <c r="AU298" s="196" t="s">
        <v>86</v>
      </c>
      <c r="AY298" s="18" t="s">
        <v>133</v>
      </c>
      <c r="BE298" s="197">
        <f>IF(N298="základní",J298,0)</f>
        <v>0</v>
      </c>
      <c r="BF298" s="197">
        <f>IF(N298="snížená",J298,0)</f>
        <v>0</v>
      </c>
      <c r="BG298" s="197">
        <f>IF(N298="zákl. přenesená",J298,0)</f>
        <v>0</v>
      </c>
      <c r="BH298" s="197">
        <f>IF(N298="sníž. přenesená",J298,0)</f>
        <v>0</v>
      </c>
      <c r="BI298" s="197">
        <f>IF(N298="nulová",J298,0)</f>
        <v>0</v>
      </c>
      <c r="BJ298" s="18" t="s">
        <v>81</v>
      </c>
      <c r="BK298" s="197">
        <f>ROUND(I298*H298,2)</f>
        <v>0</v>
      </c>
      <c r="BL298" s="18" t="s">
        <v>220</v>
      </c>
      <c r="BM298" s="196" t="s">
        <v>471</v>
      </c>
    </row>
    <row r="299" spans="1:65" s="14" customFormat="1" ht="11.25">
      <c r="B299" s="210"/>
      <c r="C299" s="211"/>
      <c r="D299" s="200" t="s">
        <v>142</v>
      </c>
      <c r="E299" s="212" t="s">
        <v>1</v>
      </c>
      <c r="F299" s="213" t="s">
        <v>472</v>
      </c>
      <c r="G299" s="211"/>
      <c r="H299" s="212" t="s">
        <v>1</v>
      </c>
      <c r="I299" s="214"/>
      <c r="J299" s="211"/>
      <c r="K299" s="211"/>
      <c r="L299" s="215"/>
      <c r="M299" s="216"/>
      <c r="N299" s="217"/>
      <c r="O299" s="217"/>
      <c r="P299" s="217"/>
      <c r="Q299" s="217"/>
      <c r="R299" s="217"/>
      <c r="S299" s="217"/>
      <c r="T299" s="218"/>
      <c r="AT299" s="219" t="s">
        <v>142</v>
      </c>
      <c r="AU299" s="219" t="s">
        <v>86</v>
      </c>
      <c r="AV299" s="14" t="s">
        <v>81</v>
      </c>
      <c r="AW299" s="14" t="s">
        <v>32</v>
      </c>
      <c r="AX299" s="14" t="s">
        <v>76</v>
      </c>
      <c r="AY299" s="219" t="s">
        <v>133</v>
      </c>
    </row>
    <row r="300" spans="1:65" s="13" customFormat="1" ht="11.25">
      <c r="B300" s="198"/>
      <c r="C300" s="199"/>
      <c r="D300" s="200" t="s">
        <v>142</v>
      </c>
      <c r="E300" s="201" t="s">
        <v>1</v>
      </c>
      <c r="F300" s="202" t="s">
        <v>473</v>
      </c>
      <c r="G300" s="199"/>
      <c r="H300" s="203">
        <v>4</v>
      </c>
      <c r="I300" s="204"/>
      <c r="J300" s="199"/>
      <c r="K300" s="199"/>
      <c r="L300" s="205"/>
      <c r="M300" s="206"/>
      <c r="N300" s="207"/>
      <c r="O300" s="207"/>
      <c r="P300" s="207"/>
      <c r="Q300" s="207"/>
      <c r="R300" s="207"/>
      <c r="S300" s="207"/>
      <c r="T300" s="208"/>
      <c r="AT300" s="209" t="s">
        <v>142</v>
      </c>
      <c r="AU300" s="209" t="s">
        <v>86</v>
      </c>
      <c r="AV300" s="13" t="s">
        <v>86</v>
      </c>
      <c r="AW300" s="13" t="s">
        <v>32</v>
      </c>
      <c r="AX300" s="13" t="s">
        <v>81</v>
      </c>
      <c r="AY300" s="209" t="s">
        <v>133</v>
      </c>
    </row>
    <row r="301" spans="1:65" s="2" customFormat="1" ht="16.5" customHeight="1">
      <c r="A301" s="35"/>
      <c r="B301" s="36"/>
      <c r="C301" s="184" t="s">
        <v>474</v>
      </c>
      <c r="D301" s="184" t="s">
        <v>136</v>
      </c>
      <c r="E301" s="185" t="s">
        <v>475</v>
      </c>
      <c r="F301" s="186" t="s">
        <v>476</v>
      </c>
      <c r="G301" s="187" t="s">
        <v>205</v>
      </c>
      <c r="H301" s="188">
        <v>1</v>
      </c>
      <c r="I301" s="189"/>
      <c r="J301" s="190">
        <f>ROUND(I301*H301,2)</f>
        <v>0</v>
      </c>
      <c r="K301" s="191"/>
      <c r="L301" s="40"/>
      <c r="M301" s="192" t="s">
        <v>1</v>
      </c>
      <c r="N301" s="193" t="s">
        <v>41</v>
      </c>
      <c r="O301" s="72"/>
      <c r="P301" s="194">
        <f>O301*H301</f>
        <v>0</v>
      </c>
      <c r="Q301" s="194">
        <v>0</v>
      </c>
      <c r="R301" s="194">
        <f>Q301*H301</f>
        <v>0</v>
      </c>
      <c r="S301" s="194">
        <v>3.9399999999999999E-3</v>
      </c>
      <c r="T301" s="195">
        <f>S301*H301</f>
        <v>3.9399999999999999E-3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6" t="s">
        <v>220</v>
      </c>
      <c r="AT301" s="196" t="s">
        <v>136</v>
      </c>
      <c r="AU301" s="196" t="s">
        <v>86</v>
      </c>
      <c r="AY301" s="18" t="s">
        <v>133</v>
      </c>
      <c r="BE301" s="197">
        <f>IF(N301="základní",J301,0)</f>
        <v>0</v>
      </c>
      <c r="BF301" s="197">
        <f>IF(N301="snížená",J301,0)</f>
        <v>0</v>
      </c>
      <c r="BG301" s="197">
        <f>IF(N301="zákl. přenesená",J301,0)</f>
        <v>0</v>
      </c>
      <c r="BH301" s="197">
        <f>IF(N301="sníž. přenesená",J301,0)</f>
        <v>0</v>
      </c>
      <c r="BI301" s="197">
        <f>IF(N301="nulová",J301,0)</f>
        <v>0</v>
      </c>
      <c r="BJ301" s="18" t="s">
        <v>81</v>
      </c>
      <c r="BK301" s="197">
        <f>ROUND(I301*H301,2)</f>
        <v>0</v>
      </c>
      <c r="BL301" s="18" t="s">
        <v>220</v>
      </c>
      <c r="BM301" s="196" t="s">
        <v>477</v>
      </c>
    </row>
    <row r="302" spans="1:65" s="14" customFormat="1" ht="22.5">
      <c r="B302" s="210"/>
      <c r="C302" s="211"/>
      <c r="D302" s="200" t="s">
        <v>142</v>
      </c>
      <c r="E302" s="212" t="s">
        <v>1</v>
      </c>
      <c r="F302" s="213" t="s">
        <v>478</v>
      </c>
      <c r="G302" s="211"/>
      <c r="H302" s="212" t="s">
        <v>1</v>
      </c>
      <c r="I302" s="214"/>
      <c r="J302" s="211"/>
      <c r="K302" s="211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142</v>
      </c>
      <c r="AU302" s="219" t="s">
        <v>86</v>
      </c>
      <c r="AV302" s="14" t="s">
        <v>81</v>
      </c>
      <c r="AW302" s="14" t="s">
        <v>32</v>
      </c>
      <c r="AX302" s="14" t="s">
        <v>76</v>
      </c>
      <c r="AY302" s="219" t="s">
        <v>133</v>
      </c>
    </row>
    <row r="303" spans="1:65" s="13" customFormat="1" ht="11.25">
      <c r="B303" s="198"/>
      <c r="C303" s="199"/>
      <c r="D303" s="200" t="s">
        <v>142</v>
      </c>
      <c r="E303" s="201" t="s">
        <v>1</v>
      </c>
      <c r="F303" s="202" t="s">
        <v>81</v>
      </c>
      <c r="G303" s="199"/>
      <c r="H303" s="203">
        <v>1</v>
      </c>
      <c r="I303" s="204"/>
      <c r="J303" s="199"/>
      <c r="K303" s="199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142</v>
      </c>
      <c r="AU303" s="209" t="s">
        <v>86</v>
      </c>
      <c r="AV303" s="13" t="s">
        <v>86</v>
      </c>
      <c r="AW303" s="13" t="s">
        <v>32</v>
      </c>
      <c r="AX303" s="13" t="s">
        <v>81</v>
      </c>
      <c r="AY303" s="209" t="s">
        <v>133</v>
      </c>
    </row>
    <row r="304" spans="1:65" s="2" customFormat="1" ht="24.2" customHeight="1">
      <c r="A304" s="35"/>
      <c r="B304" s="36"/>
      <c r="C304" s="184" t="s">
        <v>479</v>
      </c>
      <c r="D304" s="184" t="s">
        <v>136</v>
      </c>
      <c r="E304" s="185" t="s">
        <v>480</v>
      </c>
      <c r="F304" s="186" t="s">
        <v>481</v>
      </c>
      <c r="G304" s="187" t="s">
        <v>210</v>
      </c>
      <c r="H304" s="188">
        <v>58</v>
      </c>
      <c r="I304" s="189"/>
      <c r="J304" s="190">
        <f>ROUND(I304*H304,2)</f>
        <v>0</v>
      </c>
      <c r="K304" s="191"/>
      <c r="L304" s="40"/>
      <c r="M304" s="192" t="s">
        <v>1</v>
      </c>
      <c r="N304" s="193" t="s">
        <v>41</v>
      </c>
      <c r="O304" s="72"/>
      <c r="P304" s="194">
        <f>O304*H304</f>
        <v>0</v>
      </c>
      <c r="Q304" s="194">
        <v>3.47E-3</v>
      </c>
      <c r="R304" s="194">
        <f>Q304*H304</f>
        <v>0.20125999999999999</v>
      </c>
      <c r="S304" s="194">
        <v>0</v>
      </c>
      <c r="T304" s="19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6" t="s">
        <v>220</v>
      </c>
      <c r="AT304" s="196" t="s">
        <v>136</v>
      </c>
      <c r="AU304" s="196" t="s">
        <v>86</v>
      </c>
      <c r="AY304" s="18" t="s">
        <v>133</v>
      </c>
      <c r="BE304" s="197">
        <f>IF(N304="základní",J304,0)</f>
        <v>0</v>
      </c>
      <c r="BF304" s="197">
        <f>IF(N304="snížená",J304,0)</f>
        <v>0</v>
      </c>
      <c r="BG304" s="197">
        <f>IF(N304="zákl. přenesená",J304,0)</f>
        <v>0</v>
      </c>
      <c r="BH304" s="197">
        <f>IF(N304="sníž. přenesená",J304,0)</f>
        <v>0</v>
      </c>
      <c r="BI304" s="197">
        <f>IF(N304="nulová",J304,0)</f>
        <v>0</v>
      </c>
      <c r="BJ304" s="18" t="s">
        <v>81</v>
      </c>
      <c r="BK304" s="197">
        <f>ROUND(I304*H304,2)</f>
        <v>0</v>
      </c>
      <c r="BL304" s="18" t="s">
        <v>220</v>
      </c>
      <c r="BM304" s="196" t="s">
        <v>482</v>
      </c>
    </row>
    <row r="305" spans="1:65" s="13" customFormat="1" ht="11.25">
      <c r="B305" s="198"/>
      <c r="C305" s="199"/>
      <c r="D305" s="200" t="s">
        <v>142</v>
      </c>
      <c r="E305" s="201" t="s">
        <v>1</v>
      </c>
      <c r="F305" s="202" t="s">
        <v>483</v>
      </c>
      <c r="G305" s="199"/>
      <c r="H305" s="203">
        <v>58</v>
      </c>
      <c r="I305" s="204"/>
      <c r="J305" s="199"/>
      <c r="K305" s="199"/>
      <c r="L305" s="205"/>
      <c r="M305" s="206"/>
      <c r="N305" s="207"/>
      <c r="O305" s="207"/>
      <c r="P305" s="207"/>
      <c r="Q305" s="207"/>
      <c r="R305" s="207"/>
      <c r="S305" s="207"/>
      <c r="T305" s="208"/>
      <c r="AT305" s="209" t="s">
        <v>142</v>
      </c>
      <c r="AU305" s="209" t="s">
        <v>86</v>
      </c>
      <c r="AV305" s="13" t="s">
        <v>86</v>
      </c>
      <c r="AW305" s="13" t="s">
        <v>32</v>
      </c>
      <c r="AX305" s="13" t="s">
        <v>81</v>
      </c>
      <c r="AY305" s="209" t="s">
        <v>133</v>
      </c>
    </row>
    <row r="306" spans="1:65" s="2" customFormat="1" ht="24.2" customHeight="1">
      <c r="A306" s="35"/>
      <c r="B306" s="36"/>
      <c r="C306" s="184" t="s">
        <v>484</v>
      </c>
      <c r="D306" s="184" t="s">
        <v>136</v>
      </c>
      <c r="E306" s="185" t="s">
        <v>485</v>
      </c>
      <c r="F306" s="186" t="s">
        <v>486</v>
      </c>
      <c r="G306" s="187" t="s">
        <v>210</v>
      </c>
      <c r="H306" s="188">
        <v>31.5</v>
      </c>
      <c r="I306" s="189"/>
      <c r="J306" s="190">
        <f>ROUND(I306*H306,2)</f>
        <v>0</v>
      </c>
      <c r="K306" s="191"/>
      <c r="L306" s="40"/>
      <c r="M306" s="192" t="s">
        <v>1</v>
      </c>
      <c r="N306" s="193" t="s">
        <v>41</v>
      </c>
      <c r="O306" s="72"/>
      <c r="P306" s="194">
        <f>O306*H306</f>
        <v>0</v>
      </c>
      <c r="Q306" s="194">
        <v>2.14E-3</v>
      </c>
      <c r="R306" s="194">
        <f>Q306*H306</f>
        <v>6.7409999999999998E-2</v>
      </c>
      <c r="S306" s="194">
        <v>0</v>
      </c>
      <c r="T306" s="19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6" t="s">
        <v>220</v>
      </c>
      <c r="AT306" s="196" t="s">
        <v>136</v>
      </c>
      <c r="AU306" s="196" t="s">
        <v>86</v>
      </c>
      <c r="AY306" s="18" t="s">
        <v>133</v>
      </c>
      <c r="BE306" s="197">
        <f>IF(N306="základní",J306,0)</f>
        <v>0</v>
      </c>
      <c r="BF306" s="197">
        <f>IF(N306="snížená",J306,0)</f>
        <v>0</v>
      </c>
      <c r="BG306" s="197">
        <f>IF(N306="zákl. přenesená",J306,0)</f>
        <v>0</v>
      </c>
      <c r="BH306" s="197">
        <f>IF(N306="sníž. přenesená",J306,0)</f>
        <v>0</v>
      </c>
      <c r="BI306" s="197">
        <f>IF(N306="nulová",J306,0)</f>
        <v>0</v>
      </c>
      <c r="BJ306" s="18" t="s">
        <v>81</v>
      </c>
      <c r="BK306" s="197">
        <f>ROUND(I306*H306,2)</f>
        <v>0</v>
      </c>
      <c r="BL306" s="18" t="s">
        <v>220</v>
      </c>
      <c r="BM306" s="196" t="s">
        <v>487</v>
      </c>
    </row>
    <row r="307" spans="1:65" s="13" customFormat="1" ht="11.25">
      <c r="B307" s="198"/>
      <c r="C307" s="199"/>
      <c r="D307" s="200" t="s">
        <v>142</v>
      </c>
      <c r="E307" s="201" t="s">
        <v>1</v>
      </c>
      <c r="F307" s="202" t="s">
        <v>488</v>
      </c>
      <c r="G307" s="199"/>
      <c r="H307" s="203">
        <v>31.5</v>
      </c>
      <c r="I307" s="204"/>
      <c r="J307" s="199"/>
      <c r="K307" s="199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142</v>
      </c>
      <c r="AU307" s="209" t="s">
        <v>86</v>
      </c>
      <c r="AV307" s="13" t="s">
        <v>86</v>
      </c>
      <c r="AW307" s="13" t="s">
        <v>32</v>
      </c>
      <c r="AX307" s="13" t="s">
        <v>81</v>
      </c>
      <c r="AY307" s="209" t="s">
        <v>133</v>
      </c>
    </row>
    <row r="308" spans="1:65" s="2" customFormat="1" ht="33" customHeight="1">
      <c r="A308" s="35"/>
      <c r="B308" s="36"/>
      <c r="C308" s="184" t="s">
        <v>489</v>
      </c>
      <c r="D308" s="184" t="s">
        <v>136</v>
      </c>
      <c r="E308" s="185" t="s">
        <v>490</v>
      </c>
      <c r="F308" s="186" t="s">
        <v>491</v>
      </c>
      <c r="G308" s="187" t="s">
        <v>210</v>
      </c>
      <c r="H308" s="188">
        <v>399.6</v>
      </c>
      <c r="I308" s="189"/>
      <c r="J308" s="190">
        <f t="shared" ref="J308:J313" si="0">ROUND(I308*H308,2)</f>
        <v>0</v>
      </c>
      <c r="K308" s="191"/>
      <c r="L308" s="40"/>
      <c r="M308" s="192" t="s">
        <v>1</v>
      </c>
      <c r="N308" s="193" t="s">
        <v>41</v>
      </c>
      <c r="O308" s="72"/>
      <c r="P308" s="194">
        <f t="shared" ref="P308:P313" si="1">O308*H308</f>
        <v>0</v>
      </c>
      <c r="Q308" s="194">
        <v>2.14E-3</v>
      </c>
      <c r="R308" s="194">
        <f t="shared" ref="R308:R313" si="2">Q308*H308</f>
        <v>0.85514400000000002</v>
      </c>
      <c r="S308" s="194">
        <v>0</v>
      </c>
      <c r="T308" s="195">
        <f t="shared" ref="T308:T313" si="3"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6" t="s">
        <v>220</v>
      </c>
      <c r="AT308" s="196" t="s">
        <v>136</v>
      </c>
      <c r="AU308" s="196" t="s">
        <v>86</v>
      </c>
      <c r="AY308" s="18" t="s">
        <v>133</v>
      </c>
      <c r="BE308" s="197">
        <f t="shared" ref="BE308:BE313" si="4">IF(N308="základní",J308,0)</f>
        <v>0</v>
      </c>
      <c r="BF308" s="197">
        <f t="shared" ref="BF308:BF313" si="5">IF(N308="snížená",J308,0)</f>
        <v>0</v>
      </c>
      <c r="BG308" s="197">
        <f t="shared" ref="BG308:BG313" si="6">IF(N308="zákl. přenesená",J308,0)</f>
        <v>0</v>
      </c>
      <c r="BH308" s="197">
        <f t="shared" ref="BH308:BH313" si="7">IF(N308="sníž. přenesená",J308,0)</f>
        <v>0</v>
      </c>
      <c r="BI308" s="197">
        <f t="shared" ref="BI308:BI313" si="8">IF(N308="nulová",J308,0)</f>
        <v>0</v>
      </c>
      <c r="BJ308" s="18" t="s">
        <v>81</v>
      </c>
      <c r="BK308" s="197">
        <f t="shared" ref="BK308:BK313" si="9">ROUND(I308*H308,2)</f>
        <v>0</v>
      </c>
      <c r="BL308" s="18" t="s">
        <v>220</v>
      </c>
      <c r="BM308" s="196" t="s">
        <v>492</v>
      </c>
    </row>
    <row r="309" spans="1:65" s="2" customFormat="1" ht="33" customHeight="1">
      <c r="A309" s="35"/>
      <c r="B309" s="36"/>
      <c r="C309" s="184" t="s">
        <v>493</v>
      </c>
      <c r="D309" s="184" t="s">
        <v>136</v>
      </c>
      <c r="E309" s="185" t="s">
        <v>494</v>
      </c>
      <c r="F309" s="186" t="s">
        <v>495</v>
      </c>
      <c r="G309" s="187" t="s">
        <v>210</v>
      </c>
      <c r="H309" s="188">
        <v>4</v>
      </c>
      <c r="I309" s="189"/>
      <c r="J309" s="190">
        <f t="shared" si="0"/>
        <v>0</v>
      </c>
      <c r="K309" s="191"/>
      <c r="L309" s="40"/>
      <c r="M309" s="192" t="s">
        <v>1</v>
      </c>
      <c r="N309" s="193" t="s">
        <v>41</v>
      </c>
      <c r="O309" s="72"/>
      <c r="P309" s="194">
        <f t="shared" si="1"/>
        <v>0</v>
      </c>
      <c r="Q309" s="194">
        <v>2.14E-3</v>
      </c>
      <c r="R309" s="194">
        <f t="shared" si="2"/>
        <v>8.5599999999999999E-3</v>
      </c>
      <c r="S309" s="194">
        <v>0</v>
      </c>
      <c r="T309" s="195">
        <f t="shared" si="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96" t="s">
        <v>220</v>
      </c>
      <c r="AT309" s="196" t="s">
        <v>136</v>
      </c>
      <c r="AU309" s="196" t="s">
        <v>86</v>
      </c>
      <c r="AY309" s="18" t="s">
        <v>133</v>
      </c>
      <c r="BE309" s="197">
        <f t="shared" si="4"/>
        <v>0</v>
      </c>
      <c r="BF309" s="197">
        <f t="shared" si="5"/>
        <v>0</v>
      </c>
      <c r="BG309" s="197">
        <f t="shared" si="6"/>
        <v>0</v>
      </c>
      <c r="BH309" s="197">
        <f t="shared" si="7"/>
        <v>0</v>
      </c>
      <c r="BI309" s="197">
        <f t="shared" si="8"/>
        <v>0</v>
      </c>
      <c r="BJ309" s="18" t="s">
        <v>81</v>
      </c>
      <c r="BK309" s="197">
        <f t="shared" si="9"/>
        <v>0</v>
      </c>
      <c r="BL309" s="18" t="s">
        <v>220</v>
      </c>
      <c r="BM309" s="196" t="s">
        <v>496</v>
      </c>
    </row>
    <row r="310" spans="1:65" s="2" customFormat="1" ht="24.2" customHeight="1">
      <c r="A310" s="35"/>
      <c r="B310" s="36"/>
      <c r="C310" s="184" t="s">
        <v>497</v>
      </c>
      <c r="D310" s="184" t="s">
        <v>136</v>
      </c>
      <c r="E310" s="185" t="s">
        <v>498</v>
      </c>
      <c r="F310" s="186" t="s">
        <v>499</v>
      </c>
      <c r="G310" s="187" t="s">
        <v>210</v>
      </c>
      <c r="H310" s="188">
        <v>4</v>
      </c>
      <c r="I310" s="189"/>
      <c r="J310" s="190">
        <f t="shared" si="0"/>
        <v>0</v>
      </c>
      <c r="K310" s="191"/>
      <c r="L310" s="40"/>
      <c r="M310" s="192" t="s">
        <v>1</v>
      </c>
      <c r="N310" s="193" t="s">
        <v>41</v>
      </c>
      <c r="O310" s="72"/>
      <c r="P310" s="194">
        <f t="shared" si="1"/>
        <v>0</v>
      </c>
      <c r="Q310" s="194">
        <v>2.14E-3</v>
      </c>
      <c r="R310" s="194">
        <f t="shared" si="2"/>
        <v>8.5599999999999999E-3</v>
      </c>
      <c r="S310" s="194">
        <v>0</v>
      </c>
      <c r="T310" s="195">
        <f t="shared" si="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6" t="s">
        <v>220</v>
      </c>
      <c r="AT310" s="196" t="s">
        <v>136</v>
      </c>
      <c r="AU310" s="196" t="s">
        <v>86</v>
      </c>
      <c r="AY310" s="18" t="s">
        <v>133</v>
      </c>
      <c r="BE310" s="197">
        <f t="shared" si="4"/>
        <v>0</v>
      </c>
      <c r="BF310" s="197">
        <f t="shared" si="5"/>
        <v>0</v>
      </c>
      <c r="BG310" s="197">
        <f t="shared" si="6"/>
        <v>0</v>
      </c>
      <c r="BH310" s="197">
        <f t="shared" si="7"/>
        <v>0</v>
      </c>
      <c r="BI310" s="197">
        <f t="shared" si="8"/>
        <v>0</v>
      </c>
      <c r="BJ310" s="18" t="s">
        <v>81</v>
      </c>
      <c r="BK310" s="197">
        <f t="shared" si="9"/>
        <v>0</v>
      </c>
      <c r="BL310" s="18" t="s">
        <v>220</v>
      </c>
      <c r="BM310" s="196" t="s">
        <v>500</v>
      </c>
    </row>
    <row r="311" spans="1:65" s="2" customFormat="1" ht="24.2" customHeight="1">
      <c r="A311" s="35"/>
      <c r="B311" s="36"/>
      <c r="C311" s="184" t="s">
        <v>501</v>
      </c>
      <c r="D311" s="184" t="s">
        <v>136</v>
      </c>
      <c r="E311" s="185" t="s">
        <v>502</v>
      </c>
      <c r="F311" s="186" t="s">
        <v>503</v>
      </c>
      <c r="G311" s="187" t="s">
        <v>146</v>
      </c>
      <c r="H311" s="188">
        <v>4</v>
      </c>
      <c r="I311" s="189"/>
      <c r="J311" s="190">
        <f t="shared" si="0"/>
        <v>0</v>
      </c>
      <c r="K311" s="191"/>
      <c r="L311" s="40"/>
      <c r="M311" s="192" t="s">
        <v>1</v>
      </c>
      <c r="N311" s="193" t="s">
        <v>41</v>
      </c>
      <c r="O311" s="72"/>
      <c r="P311" s="194">
        <f t="shared" si="1"/>
        <v>0</v>
      </c>
      <c r="Q311" s="194">
        <v>4.8000000000000001E-4</v>
      </c>
      <c r="R311" s="194">
        <f t="shared" si="2"/>
        <v>1.92E-3</v>
      </c>
      <c r="S311" s="194">
        <v>0</v>
      </c>
      <c r="T311" s="195">
        <f t="shared" si="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96" t="s">
        <v>220</v>
      </c>
      <c r="AT311" s="196" t="s">
        <v>136</v>
      </c>
      <c r="AU311" s="196" t="s">
        <v>86</v>
      </c>
      <c r="AY311" s="18" t="s">
        <v>133</v>
      </c>
      <c r="BE311" s="197">
        <f t="shared" si="4"/>
        <v>0</v>
      </c>
      <c r="BF311" s="197">
        <f t="shared" si="5"/>
        <v>0</v>
      </c>
      <c r="BG311" s="197">
        <f t="shared" si="6"/>
        <v>0</v>
      </c>
      <c r="BH311" s="197">
        <f t="shared" si="7"/>
        <v>0</v>
      </c>
      <c r="BI311" s="197">
        <f t="shared" si="8"/>
        <v>0</v>
      </c>
      <c r="BJ311" s="18" t="s">
        <v>81</v>
      </c>
      <c r="BK311" s="197">
        <f t="shared" si="9"/>
        <v>0</v>
      </c>
      <c r="BL311" s="18" t="s">
        <v>220</v>
      </c>
      <c r="BM311" s="196" t="s">
        <v>504</v>
      </c>
    </row>
    <row r="312" spans="1:65" s="2" customFormat="1" ht="24.2" customHeight="1">
      <c r="A312" s="35"/>
      <c r="B312" s="36"/>
      <c r="C312" s="184" t="s">
        <v>505</v>
      </c>
      <c r="D312" s="184" t="s">
        <v>136</v>
      </c>
      <c r="E312" s="185" t="s">
        <v>506</v>
      </c>
      <c r="F312" s="186" t="s">
        <v>507</v>
      </c>
      <c r="G312" s="187" t="s">
        <v>210</v>
      </c>
      <c r="H312" s="188">
        <v>31</v>
      </c>
      <c r="I312" s="189"/>
      <c r="J312" s="190">
        <f t="shared" si="0"/>
        <v>0</v>
      </c>
      <c r="K312" s="191"/>
      <c r="L312" s="40"/>
      <c r="M312" s="192" t="s">
        <v>1</v>
      </c>
      <c r="N312" s="193" t="s">
        <v>41</v>
      </c>
      <c r="O312" s="72"/>
      <c r="P312" s="194">
        <f t="shared" si="1"/>
        <v>0</v>
      </c>
      <c r="Q312" s="194">
        <v>2.2300000000000002E-3</v>
      </c>
      <c r="R312" s="194">
        <f t="shared" si="2"/>
        <v>6.9130000000000011E-2</v>
      </c>
      <c r="S312" s="194">
        <v>0</v>
      </c>
      <c r="T312" s="195">
        <f t="shared" si="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6" t="s">
        <v>220</v>
      </c>
      <c r="AT312" s="196" t="s">
        <v>136</v>
      </c>
      <c r="AU312" s="196" t="s">
        <v>86</v>
      </c>
      <c r="AY312" s="18" t="s">
        <v>133</v>
      </c>
      <c r="BE312" s="197">
        <f t="shared" si="4"/>
        <v>0</v>
      </c>
      <c r="BF312" s="197">
        <f t="shared" si="5"/>
        <v>0</v>
      </c>
      <c r="BG312" s="197">
        <f t="shared" si="6"/>
        <v>0</v>
      </c>
      <c r="BH312" s="197">
        <f t="shared" si="7"/>
        <v>0</v>
      </c>
      <c r="BI312" s="197">
        <f t="shared" si="8"/>
        <v>0</v>
      </c>
      <c r="BJ312" s="18" t="s">
        <v>81</v>
      </c>
      <c r="BK312" s="197">
        <f t="shared" si="9"/>
        <v>0</v>
      </c>
      <c r="BL312" s="18" t="s">
        <v>220</v>
      </c>
      <c r="BM312" s="196" t="s">
        <v>508</v>
      </c>
    </row>
    <row r="313" spans="1:65" s="2" customFormat="1" ht="16.5" customHeight="1">
      <c r="A313" s="35"/>
      <c r="B313" s="36"/>
      <c r="C313" s="184" t="s">
        <v>509</v>
      </c>
      <c r="D313" s="184" t="s">
        <v>136</v>
      </c>
      <c r="E313" s="185" t="s">
        <v>510</v>
      </c>
      <c r="F313" s="186" t="s">
        <v>511</v>
      </c>
      <c r="G313" s="187" t="s">
        <v>210</v>
      </c>
      <c r="H313" s="188">
        <v>18.315000000000001</v>
      </c>
      <c r="I313" s="189"/>
      <c r="J313" s="190">
        <f t="shared" si="0"/>
        <v>0</v>
      </c>
      <c r="K313" s="191"/>
      <c r="L313" s="40"/>
      <c r="M313" s="192" t="s">
        <v>1</v>
      </c>
      <c r="N313" s="193" t="s">
        <v>41</v>
      </c>
      <c r="O313" s="72"/>
      <c r="P313" s="194">
        <f t="shared" si="1"/>
        <v>0</v>
      </c>
      <c r="Q313" s="194">
        <v>2.2300000000000002E-3</v>
      </c>
      <c r="R313" s="194">
        <f t="shared" si="2"/>
        <v>4.0842450000000009E-2</v>
      </c>
      <c r="S313" s="194">
        <v>0</v>
      </c>
      <c r="T313" s="195">
        <f t="shared" si="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6" t="s">
        <v>220</v>
      </c>
      <c r="AT313" s="196" t="s">
        <v>136</v>
      </c>
      <c r="AU313" s="196" t="s">
        <v>86</v>
      </c>
      <c r="AY313" s="18" t="s">
        <v>133</v>
      </c>
      <c r="BE313" s="197">
        <f t="shared" si="4"/>
        <v>0</v>
      </c>
      <c r="BF313" s="197">
        <f t="shared" si="5"/>
        <v>0</v>
      </c>
      <c r="BG313" s="197">
        <f t="shared" si="6"/>
        <v>0</v>
      </c>
      <c r="BH313" s="197">
        <f t="shared" si="7"/>
        <v>0</v>
      </c>
      <c r="BI313" s="197">
        <f t="shared" si="8"/>
        <v>0</v>
      </c>
      <c r="BJ313" s="18" t="s">
        <v>81</v>
      </c>
      <c r="BK313" s="197">
        <f t="shared" si="9"/>
        <v>0</v>
      </c>
      <c r="BL313" s="18" t="s">
        <v>220</v>
      </c>
      <c r="BM313" s="196" t="s">
        <v>512</v>
      </c>
    </row>
    <row r="314" spans="1:65" s="14" customFormat="1" ht="11.25">
      <c r="B314" s="210"/>
      <c r="C314" s="211"/>
      <c r="D314" s="200" t="s">
        <v>142</v>
      </c>
      <c r="E314" s="212" t="s">
        <v>1</v>
      </c>
      <c r="F314" s="213" t="s">
        <v>513</v>
      </c>
      <c r="G314" s="211"/>
      <c r="H314" s="212" t="s">
        <v>1</v>
      </c>
      <c r="I314" s="214"/>
      <c r="J314" s="211"/>
      <c r="K314" s="211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142</v>
      </c>
      <c r="AU314" s="219" t="s">
        <v>86</v>
      </c>
      <c r="AV314" s="14" t="s">
        <v>81</v>
      </c>
      <c r="AW314" s="14" t="s">
        <v>32</v>
      </c>
      <c r="AX314" s="14" t="s">
        <v>76</v>
      </c>
      <c r="AY314" s="219" t="s">
        <v>133</v>
      </c>
    </row>
    <row r="315" spans="1:65" s="14" customFormat="1" ht="22.5">
      <c r="B315" s="210"/>
      <c r="C315" s="211"/>
      <c r="D315" s="200" t="s">
        <v>142</v>
      </c>
      <c r="E315" s="212" t="s">
        <v>1</v>
      </c>
      <c r="F315" s="213" t="s">
        <v>514</v>
      </c>
      <c r="G315" s="211"/>
      <c r="H315" s="212" t="s">
        <v>1</v>
      </c>
      <c r="I315" s="214"/>
      <c r="J315" s="211"/>
      <c r="K315" s="211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142</v>
      </c>
      <c r="AU315" s="219" t="s">
        <v>86</v>
      </c>
      <c r="AV315" s="14" t="s">
        <v>81</v>
      </c>
      <c r="AW315" s="14" t="s">
        <v>32</v>
      </c>
      <c r="AX315" s="14" t="s">
        <v>76</v>
      </c>
      <c r="AY315" s="219" t="s">
        <v>133</v>
      </c>
    </row>
    <row r="316" spans="1:65" s="13" customFormat="1" ht="11.25">
      <c r="B316" s="198"/>
      <c r="C316" s="199"/>
      <c r="D316" s="200" t="s">
        <v>142</v>
      </c>
      <c r="E316" s="201" t="s">
        <v>1</v>
      </c>
      <c r="F316" s="202" t="s">
        <v>515</v>
      </c>
      <c r="G316" s="199"/>
      <c r="H316" s="203">
        <v>18.315000000000001</v>
      </c>
      <c r="I316" s="204"/>
      <c r="J316" s="199"/>
      <c r="K316" s="199"/>
      <c r="L316" s="205"/>
      <c r="M316" s="206"/>
      <c r="N316" s="207"/>
      <c r="O316" s="207"/>
      <c r="P316" s="207"/>
      <c r="Q316" s="207"/>
      <c r="R316" s="207"/>
      <c r="S316" s="207"/>
      <c r="T316" s="208"/>
      <c r="AT316" s="209" t="s">
        <v>142</v>
      </c>
      <c r="AU316" s="209" t="s">
        <v>86</v>
      </c>
      <c r="AV316" s="13" t="s">
        <v>86</v>
      </c>
      <c r="AW316" s="13" t="s">
        <v>32</v>
      </c>
      <c r="AX316" s="13" t="s">
        <v>81</v>
      </c>
      <c r="AY316" s="209" t="s">
        <v>133</v>
      </c>
    </row>
    <row r="317" spans="1:65" s="2" customFormat="1" ht="24.2" customHeight="1">
      <c r="A317" s="35"/>
      <c r="B317" s="36"/>
      <c r="C317" s="184" t="s">
        <v>516</v>
      </c>
      <c r="D317" s="184" t="s">
        <v>136</v>
      </c>
      <c r="E317" s="185" t="s">
        <v>517</v>
      </c>
      <c r="F317" s="186" t="s">
        <v>518</v>
      </c>
      <c r="G317" s="187" t="s">
        <v>297</v>
      </c>
      <c r="H317" s="253"/>
      <c r="I317" s="189"/>
      <c r="J317" s="190">
        <f>ROUND(I317*H317,2)</f>
        <v>0</v>
      </c>
      <c r="K317" s="191"/>
      <c r="L317" s="40"/>
      <c r="M317" s="192" t="s">
        <v>1</v>
      </c>
      <c r="N317" s="193" t="s">
        <v>41</v>
      </c>
      <c r="O317" s="72"/>
      <c r="P317" s="194">
        <f>O317*H317</f>
        <v>0</v>
      </c>
      <c r="Q317" s="194">
        <v>0</v>
      </c>
      <c r="R317" s="194">
        <f>Q317*H317</f>
        <v>0</v>
      </c>
      <c r="S317" s="194">
        <v>0</v>
      </c>
      <c r="T317" s="19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96" t="s">
        <v>220</v>
      </c>
      <c r="AT317" s="196" t="s">
        <v>136</v>
      </c>
      <c r="AU317" s="196" t="s">
        <v>86</v>
      </c>
      <c r="AY317" s="18" t="s">
        <v>133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8" t="s">
        <v>81</v>
      </c>
      <c r="BK317" s="197">
        <f>ROUND(I317*H317,2)</f>
        <v>0</v>
      </c>
      <c r="BL317" s="18" t="s">
        <v>220</v>
      </c>
      <c r="BM317" s="196" t="s">
        <v>519</v>
      </c>
    </row>
    <row r="318" spans="1:65" s="12" customFormat="1" ht="22.9" customHeight="1">
      <c r="B318" s="168"/>
      <c r="C318" s="169"/>
      <c r="D318" s="170" t="s">
        <v>75</v>
      </c>
      <c r="E318" s="182" t="s">
        <v>520</v>
      </c>
      <c r="F318" s="182" t="s">
        <v>521</v>
      </c>
      <c r="G318" s="169"/>
      <c r="H318" s="169"/>
      <c r="I318" s="172"/>
      <c r="J318" s="183">
        <f>BK318</f>
        <v>0</v>
      </c>
      <c r="K318" s="169"/>
      <c r="L318" s="174"/>
      <c r="M318" s="175"/>
      <c r="N318" s="176"/>
      <c r="O318" s="176"/>
      <c r="P318" s="177">
        <f>SUM(P319:P327)</f>
        <v>0</v>
      </c>
      <c r="Q318" s="176"/>
      <c r="R318" s="177">
        <f>SUM(R319:R327)</f>
        <v>0</v>
      </c>
      <c r="S318" s="176"/>
      <c r="T318" s="178">
        <f>SUM(T319:T327)</f>
        <v>0.12</v>
      </c>
      <c r="AR318" s="179" t="s">
        <v>86</v>
      </c>
      <c r="AT318" s="180" t="s">
        <v>75</v>
      </c>
      <c r="AU318" s="180" t="s">
        <v>81</v>
      </c>
      <c r="AY318" s="179" t="s">
        <v>133</v>
      </c>
      <c r="BK318" s="181">
        <f>SUM(BK319:BK327)</f>
        <v>0</v>
      </c>
    </row>
    <row r="319" spans="1:65" s="2" customFormat="1" ht="24.2" customHeight="1">
      <c r="A319" s="35"/>
      <c r="B319" s="36"/>
      <c r="C319" s="184" t="s">
        <v>522</v>
      </c>
      <c r="D319" s="184" t="s">
        <v>136</v>
      </c>
      <c r="E319" s="185" t="s">
        <v>523</v>
      </c>
      <c r="F319" s="186" t="s">
        <v>524</v>
      </c>
      <c r="G319" s="187" t="s">
        <v>169</v>
      </c>
      <c r="H319" s="188">
        <v>1</v>
      </c>
      <c r="I319" s="189"/>
      <c r="J319" s="190">
        <f t="shared" ref="J319:J327" si="10">ROUND(I319*H319,2)</f>
        <v>0</v>
      </c>
      <c r="K319" s="191"/>
      <c r="L319" s="40"/>
      <c r="M319" s="192" t="s">
        <v>1</v>
      </c>
      <c r="N319" s="193" t="s">
        <v>41</v>
      </c>
      <c r="O319" s="72"/>
      <c r="P319" s="194">
        <f t="shared" ref="P319:P327" si="11">O319*H319</f>
        <v>0</v>
      </c>
      <c r="Q319" s="194">
        <v>0</v>
      </c>
      <c r="R319" s="194">
        <f t="shared" ref="R319:R327" si="12">Q319*H319</f>
        <v>0</v>
      </c>
      <c r="S319" s="194">
        <v>0</v>
      </c>
      <c r="T319" s="195">
        <f t="shared" ref="T319:T327" si="13"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6" t="s">
        <v>220</v>
      </c>
      <c r="AT319" s="196" t="s">
        <v>136</v>
      </c>
      <c r="AU319" s="196" t="s">
        <v>86</v>
      </c>
      <c r="AY319" s="18" t="s">
        <v>133</v>
      </c>
      <c r="BE319" s="197">
        <f t="shared" ref="BE319:BE327" si="14">IF(N319="základní",J319,0)</f>
        <v>0</v>
      </c>
      <c r="BF319" s="197">
        <f t="shared" ref="BF319:BF327" si="15">IF(N319="snížená",J319,0)</f>
        <v>0</v>
      </c>
      <c r="BG319" s="197">
        <f t="shared" ref="BG319:BG327" si="16">IF(N319="zákl. přenesená",J319,0)</f>
        <v>0</v>
      </c>
      <c r="BH319" s="197">
        <f t="shared" ref="BH319:BH327" si="17">IF(N319="sníž. přenesená",J319,0)</f>
        <v>0</v>
      </c>
      <c r="BI319" s="197">
        <f t="shared" ref="BI319:BI327" si="18">IF(N319="nulová",J319,0)</f>
        <v>0</v>
      </c>
      <c r="BJ319" s="18" t="s">
        <v>81</v>
      </c>
      <c r="BK319" s="197">
        <f t="shared" ref="BK319:BK327" si="19">ROUND(I319*H319,2)</f>
        <v>0</v>
      </c>
      <c r="BL319" s="18" t="s">
        <v>220</v>
      </c>
      <c r="BM319" s="196" t="s">
        <v>525</v>
      </c>
    </row>
    <row r="320" spans="1:65" s="2" customFormat="1" ht="24.2" customHeight="1">
      <c r="A320" s="35"/>
      <c r="B320" s="36"/>
      <c r="C320" s="184" t="s">
        <v>526</v>
      </c>
      <c r="D320" s="184" t="s">
        <v>136</v>
      </c>
      <c r="E320" s="185" t="s">
        <v>527</v>
      </c>
      <c r="F320" s="186" t="s">
        <v>528</v>
      </c>
      <c r="G320" s="187" t="s">
        <v>169</v>
      </c>
      <c r="H320" s="188">
        <v>2</v>
      </c>
      <c r="I320" s="189"/>
      <c r="J320" s="190">
        <f t="shared" si="10"/>
        <v>0</v>
      </c>
      <c r="K320" s="191"/>
      <c r="L320" s="40"/>
      <c r="M320" s="192" t="s">
        <v>1</v>
      </c>
      <c r="N320" s="193" t="s">
        <v>41</v>
      </c>
      <c r="O320" s="72"/>
      <c r="P320" s="194">
        <f t="shared" si="11"/>
        <v>0</v>
      </c>
      <c r="Q320" s="194">
        <v>0</v>
      </c>
      <c r="R320" s="194">
        <f t="shared" si="12"/>
        <v>0</v>
      </c>
      <c r="S320" s="194">
        <v>0</v>
      </c>
      <c r="T320" s="195">
        <f t="shared" si="13"/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6" t="s">
        <v>220</v>
      </c>
      <c r="AT320" s="196" t="s">
        <v>136</v>
      </c>
      <c r="AU320" s="196" t="s">
        <v>86</v>
      </c>
      <c r="AY320" s="18" t="s">
        <v>133</v>
      </c>
      <c r="BE320" s="197">
        <f t="shared" si="14"/>
        <v>0</v>
      </c>
      <c r="BF320" s="197">
        <f t="shared" si="15"/>
        <v>0</v>
      </c>
      <c r="BG320" s="197">
        <f t="shared" si="16"/>
        <v>0</v>
      </c>
      <c r="BH320" s="197">
        <f t="shared" si="17"/>
        <v>0</v>
      </c>
      <c r="BI320" s="197">
        <f t="shared" si="18"/>
        <v>0</v>
      </c>
      <c r="BJ320" s="18" t="s">
        <v>81</v>
      </c>
      <c r="BK320" s="197">
        <f t="shared" si="19"/>
        <v>0</v>
      </c>
      <c r="BL320" s="18" t="s">
        <v>220</v>
      </c>
      <c r="BM320" s="196" t="s">
        <v>529</v>
      </c>
    </row>
    <row r="321" spans="1:65" s="2" customFormat="1" ht="24.2" customHeight="1">
      <c r="A321" s="35"/>
      <c r="B321" s="36"/>
      <c r="C321" s="184" t="s">
        <v>530</v>
      </c>
      <c r="D321" s="184" t="s">
        <v>136</v>
      </c>
      <c r="E321" s="185" t="s">
        <v>531</v>
      </c>
      <c r="F321" s="186" t="s">
        <v>532</v>
      </c>
      <c r="G321" s="187" t="s">
        <v>169</v>
      </c>
      <c r="H321" s="188">
        <v>1</v>
      </c>
      <c r="I321" s="189"/>
      <c r="J321" s="190">
        <f t="shared" si="10"/>
        <v>0</v>
      </c>
      <c r="K321" s="191"/>
      <c r="L321" s="40"/>
      <c r="M321" s="192" t="s">
        <v>1</v>
      </c>
      <c r="N321" s="193" t="s">
        <v>41</v>
      </c>
      <c r="O321" s="72"/>
      <c r="P321" s="194">
        <f t="shared" si="11"/>
        <v>0</v>
      </c>
      <c r="Q321" s="194">
        <v>0</v>
      </c>
      <c r="R321" s="194">
        <f t="shared" si="12"/>
        <v>0</v>
      </c>
      <c r="S321" s="194">
        <v>0</v>
      </c>
      <c r="T321" s="195">
        <f t="shared" si="13"/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96" t="s">
        <v>220</v>
      </c>
      <c r="AT321" s="196" t="s">
        <v>136</v>
      </c>
      <c r="AU321" s="196" t="s">
        <v>86</v>
      </c>
      <c r="AY321" s="18" t="s">
        <v>133</v>
      </c>
      <c r="BE321" s="197">
        <f t="shared" si="14"/>
        <v>0</v>
      </c>
      <c r="BF321" s="197">
        <f t="shared" si="15"/>
        <v>0</v>
      </c>
      <c r="BG321" s="197">
        <f t="shared" si="16"/>
        <v>0</v>
      </c>
      <c r="BH321" s="197">
        <f t="shared" si="17"/>
        <v>0</v>
      </c>
      <c r="BI321" s="197">
        <f t="shared" si="18"/>
        <v>0</v>
      </c>
      <c r="BJ321" s="18" t="s">
        <v>81</v>
      </c>
      <c r="BK321" s="197">
        <f t="shared" si="19"/>
        <v>0</v>
      </c>
      <c r="BL321" s="18" t="s">
        <v>220</v>
      </c>
      <c r="BM321" s="196" t="s">
        <v>533</v>
      </c>
    </row>
    <row r="322" spans="1:65" s="2" customFormat="1" ht="24.2" customHeight="1">
      <c r="A322" s="35"/>
      <c r="B322" s="36"/>
      <c r="C322" s="184" t="s">
        <v>534</v>
      </c>
      <c r="D322" s="184" t="s">
        <v>136</v>
      </c>
      <c r="E322" s="185" t="s">
        <v>535</v>
      </c>
      <c r="F322" s="186" t="s">
        <v>536</v>
      </c>
      <c r="G322" s="187" t="s">
        <v>169</v>
      </c>
      <c r="H322" s="188">
        <v>4</v>
      </c>
      <c r="I322" s="189"/>
      <c r="J322" s="190">
        <f t="shared" si="10"/>
        <v>0</v>
      </c>
      <c r="K322" s="191"/>
      <c r="L322" s="40"/>
      <c r="M322" s="192" t="s">
        <v>1</v>
      </c>
      <c r="N322" s="193" t="s">
        <v>41</v>
      </c>
      <c r="O322" s="72"/>
      <c r="P322" s="194">
        <f t="shared" si="11"/>
        <v>0</v>
      </c>
      <c r="Q322" s="194">
        <v>0</v>
      </c>
      <c r="R322" s="194">
        <f t="shared" si="12"/>
        <v>0</v>
      </c>
      <c r="S322" s="194">
        <v>0</v>
      </c>
      <c r="T322" s="195">
        <f t="shared" si="13"/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6" t="s">
        <v>220</v>
      </c>
      <c r="AT322" s="196" t="s">
        <v>136</v>
      </c>
      <c r="AU322" s="196" t="s">
        <v>86</v>
      </c>
      <c r="AY322" s="18" t="s">
        <v>133</v>
      </c>
      <c r="BE322" s="197">
        <f t="shared" si="14"/>
        <v>0</v>
      </c>
      <c r="BF322" s="197">
        <f t="shared" si="15"/>
        <v>0</v>
      </c>
      <c r="BG322" s="197">
        <f t="shared" si="16"/>
        <v>0</v>
      </c>
      <c r="BH322" s="197">
        <f t="shared" si="17"/>
        <v>0</v>
      </c>
      <c r="BI322" s="197">
        <f t="shared" si="18"/>
        <v>0</v>
      </c>
      <c r="BJ322" s="18" t="s">
        <v>81</v>
      </c>
      <c r="BK322" s="197">
        <f t="shared" si="19"/>
        <v>0</v>
      </c>
      <c r="BL322" s="18" t="s">
        <v>220</v>
      </c>
      <c r="BM322" s="196" t="s">
        <v>537</v>
      </c>
    </row>
    <row r="323" spans="1:65" s="2" customFormat="1" ht="24.2" customHeight="1">
      <c r="A323" s="35"/>
      <c r="B323" s="36"/>
      <c r="C323" s="184" t="s">
        <v>538</v>
      </c>
      <c r="D323" s="184" t="s">
        <v>136</v>
      </c>
      <c r="E323" s="185" t="s">
        <v>539</v>
      </c>
      <c r="F323" s="186" t="s">
        <v>540</v>
      </c>
      <c r="G323" s="187" t="s">
        <v>205</v>
      </c>
      <c r="H323" s="188">
        <v>1</v>
      </c>
      <c r="I323" s="189"/>
      <c r="J323" s="190">
        <f t="shared" si="10"/>
        <v>0</v>
      </c>
      <c r="K323" s="191"/>
      <c r="L323" s="40"/>
      <c r="M323" s="192" t="s">
        <v>1</v>
      </c>
      <c r="N323" s="193" t="s">
        <v>41</v>
      </c>
      <c r="O323" s="72"/>
      <c r="P323" s="194">
        <f t="shared" si="11"/>
        <v>0</v>
      </c>
      <c r="Q323" s="194">
        <v>0</v>
      </c>
      <c r="R323" s="194">
        <f t="shared" si="12"/>
        <v>0</v>
      </c>
      <c r="S323" s="194">
        <v>0</v>
      </c>
      <c r="T323" s="195">
        <f t="shared" si="13"/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6" t="s">
        <v>220</v>
      </c>
      <c r="AT323" s="196" t="s">
        <v>136</v>
      </c>
      <c r="AU323" s="196" t="s">
        <v>86</v>
      </c>
      <c r="AY323" s="18" t="s">
        <v>133</v>
      </c>
      <c r="BE323" s="197">
        <f t="shared" si="14"/>
        <v>0</v>
      </c>
      <c r="BF323" s="197">
        <f t="shared" si="15"/>
        <v>0</v>
      </c>
      <c r="BG323" s="197">
        <f t="shared" si="16"/>
        <v>0</v>
      </c>
      <c r="BH323" s="197">
        <f t="shared" si="17"/>
        <v>0</v>
      </c>
      <c r="BI323" s="197">
        <f t="shared" si="18"/>
        <v>0</v>
      </c>
      <c r="BJ323" s="18" t="s">
        <v>81</v>
      </c>
      <c r="BK323" s="197">
        <f t="shared" si="19"/>
        <v>0</v>
      </c>
      <c r="BL323" s="18" t="s">
        <v>220</v>
      </c>
      <c r="BM323" s="196" t="s">
        <v>541</v>
      </c>
    </row>
    <row r="324" spans="1:65" s="2" customFormat="1" ht="24.2" customHeight="1">
      <c r="A324" s="35"/>
      <c r="B324" s="36"/>
      <c r="C324" s="184" t="s">
        <v>542</v>
      </c>
      <c r="D324" s="184" t="s">
        <v>136</v>
      </c>
      <c r="E324" s="185" t="s">
        <v>543</v>
      </c>
      <c r="F324" s="186" t="s">
        <v>544</v>
      </c>
      <c r="G324" s="187" t="s">
        <v>210</v>
      </c>
      <c r="H324" s="188">
        <v>10</v>
      </c>
      <c r="I324" s="189"/>
      <c r="J324" s="190">
        <f t="shared" si="10"/>
        <v>0</v>
      </c>
      <c r="K324" s="191"/>
      <c r="L324" s="40"/>
      <c r="M324" s="192" t="s">
        <v>1</v>
      </c>
      <c r="N324" s="193" t="s">
        <v>41</v>
      </c>
      <c r="O324" s="72"/>
      <c r="P324" s="194">
        <f t="shared" si="11"/>
        <v>0</v>
      </c>
      <c r="Q324" s="194">
        <v>0</v>
      </c>
      <c r="R324" s="194">
        <f t="shared" si="12"/>
        <v>0</v>
      </c>
      <c r="S324" s="194">
        <v>0</v>
      </c>
      <c r="T324" s="195">
        <f t="shared" si="13"/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6" t="s">
        <v>220</v>
      </c>
      <c r="AT324" s="196" t="s">
        <v>136</v>
      </c>
      <c r="AU324" s="196" t="s">
        <v>86</v>
      </c>
      <c r="AY324" s="18" t="s">
        <v>133</v>
      </c>
      <c r="BE324" s="197">
        <f t="shared" si="14"/>
        <v>0</v>
      </c>
      <c r="BF324" s="197">
        <f t="shared" si="15"/>
        <v>0</v>
      </c>
      <c r="BG324" s="197">
        <f t="shared" si="16"/>
        <v>0</v>
      </c>
      <c r="BH324" s="197">
        <f t="shared" si="17"/>
        <v>0</v>
      </c>
      <c r="BI324" s="197">
        <f t="shared" si="18"/>
        <v>0</v>
      </c>
      <c r="BJ324" s="18" t="s">
        <v>81</v>
      </c>
      <c r="BK324" s="197">
        <f t="shared" si="19"/>
        <v>0</v>
      </c>
      <c r="BL324" s="18" t="s">
        <v>220</v>
      </c>
      <c r="BM324" s="196" t="s">
        <v>545</v>
      </c>
    </row>
    <row r="325" spans="1:65" s="2" customFormat="1" ht="24.2" customHeight="1">
      <c r="A325" s="35"/>
      <c r="B325" s="36"/>
      <c r="C325" s="184" t="s">
        <v>546</v>
      </c>
      <c r="D325" s="184" t="s">
        <v>136</v>
      </c>
      <c r="E325" s="185" t="s">
        <v>547</v>
      </c>
      <c r="F325" s="186" t="s">
        <v>548</v>
      </c>
      <c r="G325" s="187" t="s">
        <v>169</v>
      </c>
      <c r="H325" s="188">
        <v>4</v>
      </c>
      <c r="I325" s="189"/>
      <c r="J325" s="190">
        <f t="shared" si="10"/>
        <v>0</v>
      </c>
      <c r="K325" s="191"/>
      <c r="L325" s="40"/>
      <c r="M325" s="192" t="s">
        <v>1</v>
      </c>
      <c r="N325" s="193" t="s">
        <v>41</v>
      </c>
      <c r="O325" s="72"/>
      <c r="P325" s="194">
        <f t="shared" si="11"/>
        <v>0</v>
      </c>
      <c r="Q325" s="194">
        <v>0</v>
      </c>
      <c r="R325" s="194">
        <f t="shared" si="12"/>
        <v>0</v>
      </c>
      <c r="S325" s="194">
        <v>0</v>
      </c>
      <c r="T325" s="195">
        <f t="shared" si="13"/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6" t="s">
        <v>220</v>
      </c>
      <c r="AT325" s="196" t="s">
        <v>136</v>
      </c>
      <c r="AU325" s="196" t="s">
        <v>86</v>
      </c>
      <c r="AY325" s="18" t="s">
        <v>133</v>
      </c>
      <c r="BE325" s="197">
        <f t="shared" si="14"/>
        <v>0</v>
      </c>
      <c r="BF325" s="197">
        <f t="shared" si="15"/>
        <v>0</v>
      </c>
      <c r="BG325" s="197">
        <f t="shared" si="16"/>
        <v>0</v>
      </c>
      <c r="BH325" s="197">
        <f t="shared" si="17"/>
        <v>0</v>
      </c>
      <c r="BI325" s="197">
        <f t="shared" si="18"/>
        <v>0</v>
      </c>
      <c r="BJ325" s="18" t="s">
        <v>81</v>
      </c>
      <c r="BK325" s="197">
        <f t="shared" si="19"/>
        <v>0</v>
      </c>
      <c r="BL325" s="18" t="s">
        <v>220</v>
      </c>
      <c r="BM325" s="196" t="s">
        <v>549</v>
      </c>
    </row>
    <row r="326" spans="1:65" s="2" customFormat="1" ht="24.2" customHeight="1">
      <c r="A326" s="35"/>
      <c r="B326" s="36"/>
      <c r="C326" s="184" t="s">
        <v>550</v>
      </c>
      <c r="D326" s="184" t="s">
        <v>136</v>
      </c>
      <c r="E326" s="185" t="s">
        <v>551</v>
      </c>
      <c r="F326" s="186" t="s">
        <v>552</v>
      </c>
      <c r="G326" s="187" t="s">
        <v>210</v>
      </c>
      <c r="H326" s="188">
        <v>4</v>
      </c>
      <c r="I326" s="189"/>
      <c r="J326" s="190">
        <f t="shared" si="10"/>
        <v>0</v>
      </c>
      <c r="K326" s="191"/>
      <c r="L326" s="40"/>
      <c r="M326" s="192" t="s">
        <v>1</v>
      </c>
      <c r="N326" s="193" t="s">
        <v>41</v>
      </c>
      <c r="O326" s="72"/>
      <c r="P326" s="194">
        <f t="shared" si="11"/>
        <v>0</v>
      </c>
      <c r="Q326" s="194">
        <v>0</v>
      </c>
      <c r="R326" s="194">
        <f t="shared" si="12"/>
        <v>0</v>
      </c>
      <c r="S326" s="194">
        <v>0.03</v>
      </c>
      <c r="T326" s="195">
        <f t="shared" si="13"/>
        <v>0.12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6" t="s">
        <v>220</v>
      </c>
      <c r="AT326" s="196" t="s">
        <v>136</v>
      </c>
      <c r="AU326" s="196" t="s">
        <v>86</v>
      </c>
      <c r="AY326" s="18" t="s">
        <v>133</v>
      </c>
      <c r="BE326" s="197">
        <f t="shared" si="14"/>
        <v>0</v>
      </c>
      <c r="BF326" s="197">
        <f t="shared" si="15"/>
        <v>0</v>
      </c>
      <c r="BG326" s="197">
        <f t="shared" si="16"/>
        <v>0</v>
      </c>
      <c r="BH326" s="197">
        <f t="shared" si="17"/>
        <v>0</v>
      </c>
      <c r="BI326" s="197">
        <f t="shared" si="18"/>
        <v>0</v>
      </c>
      <c r="BJ326" s="18" t="s">
        <v>81</v>
      </c>
      <c r="BK326" s="197">
        <f t="shared" si="19"/>
        <v>0</v>
      </c>
      <c r="BL326" s="18" t="s">
        <v>220</v>
      </c>
      <c r="BM326" s="196" t="s">
        <v>553</v>
      </c>
    </row>
    <row r="327" spans="1:65" s="2" customFormat="1" ht="24.2" customHeight="1">
      <c r="A327" s="35"/>
      <c r="B327" s="36"/>
      <c r="C327" s="184" t="s">
        <v>554</v>
      </c>
      <c r="D327" s="184" t="s">
        <v>136</v>
      </c>
      <c r="E327" s="185" t="s">
        <v>555</v>
      </c>
      <c r="F327" s="186" t="s">
        <v>556</v>
      </c>
      <c r="G327" s="187" t="s">
        <v>297</v>
      </c>
      <c r="H327" s="253"/>
      <c r="I327" s="189"/>
      <c r="J327" s="190">
        <f t="shared" si="10"/>
        <v>0</v>
      </c>
      <c r="K327" s="191"/>
      <c r="L327" s="40"/>
      <c r="M327" s="192" t="s">
        <v>1</v>
      </c>
      <c r="N327" s="193" t="s">
        <v>41</v>
      </c>
      <c r="O327" s="72"/>
      <c r="P327" s="194">
        <f t="shared" si="11"/>
        <v>0</v>
      </c>
      <c r="Q327" s="194">
        <v>0</v>
      </c>
      <c r="R327" s="194">
        <f t="shared" si="12"/>
        <v>0</v>
      </c>
      <c r="S327" s="194">
        <v>0</v>
      </c>
      <c r="T327" s="195">
        <f t="shared" si="13"/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6" t="s">
        <v>220</v>
      </c>
      <c r="AT327" s="196" t="s">
        <v>136</v>
      </c>
      <c r="AU327" s="196" t="s">
        <v>86</v>
      </c>
      <c r="AY327" s="18" t="s">
        <v>133</v>
      </c>
      <c r="BE327" s="197">
        <f t="shared" si="14"/>
        <v>0</v>
      </c>
      <c r="BF327" s="197">
        <f t="shared" si="15"/>
        <v>0</v>
      </c>
      <c r="BG327" s="197">
        <f t="shared" si="16"/>
        <v>0</v>
      </c>
      <c r="BH327" s="197">
        <f t="shared" si="17"/>
        <v>0</v>
      </c>
      <c r="BI327" s="197">
        <f t="shared" si="18"/>
        <v>0</v>
      </c>
      <c r="BJ327" s="18" t="s">
        <v>81</v>
      </c>
      <c r="BK327" s="197">
        <f t="shared" si="19"/>
        <v>0</v>
      </c>
      <c r="BL327" s="18" t="s">
        <v>220</v>
      </c>
      <c r="BM327" s="196" t="s">
        <v>557</v>
      </c>
    </row>
    <row r="328" spans="1:65" s="12" customFormat="1" ht="25.9" customHeight="1">
      <c r="B328" s="168"/>
      <c r="C328" s="169"/>
      <c r="D328" s="170" t="s">
        <v>75</v>
      </c>
      <c r="E328" s="171" t="s">
        <v>558</v>
      </c>
      <c r="F328" s="171" t="s">
        <v>559</v>
      </c>
      <c r="G328" s="169"/>
      <c r="H328" s="169"/>
      <c r="I328" s="172"/>
      <c r="J328" s="173">
        <f>BK328</f>
        <v>0</v>
      </c>
      <c r="K328" s="169"/>
      <c r="L328" s="174"/>
      <c r="M328" s="175"/>
      <c r="N328" s="176"/>
      <c r="O328" s="176"/>
      <c r="P328" s="177">
        <f>P329+P333+P337+P339+P341+P343</f>
        <v>0</v>
      </c>
      <c r="Q328" s="176"/>
      <c r="R328" s="177">
        <f>R329+R333+R337+R339+R341+R343</f>
        <v>0</v>
      </c>
      <c r="S328" s="176"/>
      <c r="T328" s="178">
        <f>T329+T333+T337+T339+T341+T343</f>
        <v>0</v>
      </c>
      <c r="AR328" s="179" t="s">
        <v>162</v>
      </c>
      <c r="AT328" s="180" t="s">
        <v>75</v>
      </c>
      <c r="AU328" s="180" t="s">
        <v>76</v>
      </c>
      <c r="AY328" s="179" t="s">
        <v>133</v>
      </c>
      <c r="BK328" s="181">
        <f>BK329+BK333+BK337+BK339+BK341+BK343</f>
        <v>0</v>
      </c>
    </row>
    <row r="329" spans="1:65" s="12" customFormat="1" ht="22.9" customHeight="1">
      <c r="B329" s="168"/>
      <c r="C329" s="169"/>
      <c r="D329" s="170" t="s">
        <v>75</v>
      </c>
      <c r="E329" s="182" t="s">
        <v>560</v>
      </c>
      <c r="F329" s="182" t="s">
        <v>561</v>
      </c>
      <c r="G329" s="169"/>
      <c r="H329" s="169"/>
      <c r="I329" s="172"/>
      <c r="J329" s="183">
        <f>BK329</f>
        <v>0</v>
      </c>
      <c r="K329" s="169"/>
      <c r="L329" s="174"/>
      <c r="M329" s="175"/>
      <c r="N329" s="176"/>
      <c r="O329" s="176"/>
      <c r="P329" s="177">
        <f>SUM(P330:P332)</f>
        <v>0</v>
      </c>
      <c r="Q329" s="176"/>
      <c r="R329" s="177">
        <f>SUM(R330:R332)</f>
        <v>0</v>
      </c>
      <c r="S329" s="176"/>
      <c r="T329" s="178">
        <f>SUM(T330:T332)</f>
        <v>0</v>
      </c>
      <c r="AR329" s="179" t="s">
        <v>162</v>
      </c>
      <c r="AT329" s="180" t="s">
        <v>75</v>
      </c>
      <c r="AU329" s="180" t="s">
        <v>81</v>
      </c>
      <c r="AY329" s="179" t="s">
        <v>133</v>
      </c>
      <c r="BK329" s="181">
        <f>SUM(BK330:BK332)</f>
        <v>0</v>
      </c>
    </row>
    <row r="330" spans="1:65" s="2" customFormat="1" ht="16.5" customHeight="1">
      <c r="A330" s="35"/>
      <c r="B330" s="36"/>
      <c r="C330" s="184" t="s">
        <v>562</v>
      </c>
      <c r="D330" s="184" t="s">
        <v>136</v>
      </c>
      <c r="E330" s="185" t="s">
        <v>563</v>
      </c>
      <c r="F330" s="186" t="s">
        <v>564</v>
      </c>
      <c r="G330" s="187" t="s">
        <v>565</v>
      </c>
      <c r="H330" s="188">
        <v>1</v>
      </c>
      <c r="I330" s="189"/>
      <c r="J330" s="190">
        <f>ROUND(I330*H330,2)</f>
        <v>0</v>
      </c>
      <c r="K330" s="191"/>
      <c r="L330" s="40"/>
      <c r="M330" s="192" t="s">
        <v>1</v>
      </c>
      <c r="N330" s="193" t="s">
        <v>41</v>
      </c>
      <c r="O330" s="72"/>
      <c r="P330" s="194">
        <f>O330*H330</f>
        <v>0</v>
      </c>
      <c r="Q330" s="194">
        <v>0</v>
      </c>
      <c r="R330" s="194">
        <f>Q330*H330</f>
        <v>0</v>
      </c>
      <c r="S330" s="194">
        <v>0</v>
      </c>
      <c r="T330" s="19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6" t="s">
        <v>566</v>
      </c>
      <c r="AT330" s="196" t="s">
        <v>136</v>
      </c>
      <c r="AU330" s="196" t="s">
        <v>86</v>
      </c>
      <c r="AY330" s="18" t="s">
        <v>133</v>
      </c>
      <c r="BE330" s="197">
        <f>IF(N330="základní",J330,0)</f>
        <v>0</v>
      </c>
      <c r="BF330" s="197">
        <f>IF(N330="snížená",J330,0)</f>
        <v>0</v>
      </c>
      <c r="BG330" s="197">
        <f>IF(N330="zákl. přenesená",J330,0)</f>
        <v>0</v>
      </c>
      <c r="BH330" s="197">
        <f>IF(N330="sníž. přenesená",J330,0)</f>
        <v>0</v>
      </c>
      <c r="BI330" s="197">
        <f>IF(N330="nulová",J330,0)</f>
        <v>0</v>
      </c>
      <c r="BJ330" s="18" t="s">
        <v>81</v>
      </c>
      <c r="BK330" s="197">
        <f>ROUND(I330*H330,2)</f>
        <v>0</v>
      </c>
      <c r="BL330" s="18" t="s">
        <v>566</v>
      </c>
      <c r="BM330" s="196" t="s">
        <v>567</v>
      </c>
    </row>
    <row r="331" spans="1:65" s="14" customFormat="1" ht="11.25">
      <c r="B331" s="210"/>
      <c r="C331" s="211"/>
      <c r="D331" s="200" t="s">
        <v>142</v>
      </c>
      <c r="E331" s="212" t="s">
        <v>1</v>
      </c>
      <c r="F331" s="213" t="s">
        <v>568</v>
      </c>
      <c r="G331" s="211"/>
      <c r="H331" s="212" t="s">
        <v>1</v>
      </c>
      <c r="I331" s="214"/>
      <c r="J331" s="211"/>
      <c r="K331" s="211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142</v>
      </c>
      <c r="AU331" s="219" t="s">
        <v>86</v>
      </c>
      <c r="AV331" s="14" t="s">
        <v>81</v>
      </c>
      <c r="AW331" s="14" t="s">
        <v>32</v>
      </c>
      <c r="AX331" s="14" t="s">
        <v>76</v>
      </c>
      <c r="AY331" s="219" t="s">
        <v>133</v>
      </c>
    </row>
    <row r="332" spans="1:65" s="13" customFormat="1" ht="11.25">
      <c r="B332" s="198"/>
      <c r="C332" s="199"/>
      <c r="D332" s="200" t="s">
        <v>142</v>
      </c>
      <c r="E332" s="201" t="s">
        <v>1</v>
      </c>
      <c r="F332" s="202" t="s">
        <v>81</v>
      </c>
      <c r="G332" s="199"/>
      <c r="H332" s="203">
        <v>1</v>
      </c>
      <c r="I332" s="204"/>
      <c r="J332" s="199"/>
      <c r="K332" s="199"/>
      <c r="L332" s="205"/>
      <c r="M332" s="206"/>
      <c r="N332" s="207"/>
      <c r="O332" s="207"/>
      <c r="P332" s="207"/>
      <c r="Q332" s="207"/>
      <c r="R332" s="207"/>
      <c r="S332" s="207"/>
      <c r="T332" s="208"/>
      <c r="AT332" s="209" t="s">
        <v>142</v>
      </c>
      <c r="AU332" s="209" t="s">
        <v>86</v>
      </c>
      <c r="AV332" s="13" t="s">
        <v>86</v>
      </c>
      <c r="AW332" s="13" t="s">
        <v>32</v>
      </c>
      <c r="AX332" s="13" t="s">
        <v>81</v>
      </c>
      <c r="AY332" s="209" t="s">
        <v>133</v>
      </c>
    </row>
    <row r="333" spans="1:65" s="12" customFormat="1" ht="22.9" customHeight="1">
      <c r="B333" s="168"/>
      <c r="C333" s="169"/>
      <c r="D333" s="170" t="s">
        <v>75</v>
      </c>
      <c r="E333" s="182" t="s">
        <v>569</v>
      </c>
      <c r="F333" s="182" t="s">
        <v>570</v>
      </c>
      <c r="G333" s="169"/>
      <c r="H333" s="169"/>
      <c r="I333" s="172"/>
      <c r="J333" s="183">
        <f>BK333</f>
        <v>0</v>
      </c>
      <c r="K333" s="169"/>
      <c r="L333" s="174"/>
      <c r="M333" s="175"/>
      <c r="N333" s="176"/>
      <c r="O333" s="176"/>
      <c r="P333" s="177">
        <f>SUM(P334:P336)</f>
        <v>0</v>
      </c>
      <c r="Q333" s="176"/>
      <c r="R333" s="177">
        <f>SUM(R334:R336)</f>
        <v>0</v>
      </c>
      <c r="S333" s="176"/>
      <c r="T333" s="178">
        <f>SUM(T334:T336)</f>
        <v>0</v>
      </c>
      <c r="AR333" s="179" t="s">
        <v>162</v>
      </c>
      <c r="AT333" s="180" t="s">
        <v>75</v>
      </c>
      <c r="AU333" s="180" t="s">
        <v>81</v>
      </c>
      <c r="AY333" s="179" t="s">
        <v>133</v>
      </c>
      <c r="BK333" s="181">
        <f>SUM(BK334:BK336)</f>
        <v>0</v>
      </c>
    </row>
    <row r="334" spans="1:65" s="2" customFormat="1" ht="16.5" customHeight="1">
      <c r="A334" s="35"/>
      <c r="B334" s="36"/>
      <c r="C334" s="184" t="s">
        <v>571</v>
      </c>
      <c r="D334" s="184" t="s">
        <v>136</v>
      </c>
      <c r="E334" s="185" t="s">
        <v>572</v>
      </c>
      <c r="F334" s="186" t="s">
        <v>570</v>
      </c>
      <c r="G334" s="187" t="s">
        <v>565</v>
      </c>
      <c r="H334" s="188">
        <v>1</v>
      </c>
      <c r="I334" s="189"/>
      <c r="J334" s="190">
        <f>ROUND(I334*H334,2)</f>
        <v>0</v>
      </c>
      <c r="K334" s="191"/>
      <c r="L334" s="40"/>
      <c r="M334" s="192" t="s">
        <v>1</v>
      </c>
      <c r="N334" s="193" t="s">
        <v>41</v>
      </c>
      <c r="O334" s="72"/>
      <c r="P334" s="194">
        <f>O334*H334</f>
        <v>0</v>
      </c>
      <c r="Q334" s="194">
        <v>0</v>
      </c>
      <c r="R334" s="194">
        <f>Q334*H334</f>
        <v>0</v>
      </c>
      <c r="S334" s="194">
        <v>0</v>
      </c>
      <c r="T334" s="195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6" t="s">
        <v>566</v>
      </c>
      <c r="AT334" s="196" t="s">
        <v>136</v>
      </c>
      <c r="AU334" s="196" t="s">
        <v>86</v>
      </c>
      <c r="AY334" s="18" t="s">
        <v>133</v>
      </c>
      <c r="BE334" s="197">
        <f>IF(N334="základní",J334,0)</f>
        <v>0</v>
      </c>
      <c r="BF334" s="197">
        <f>IF(N334="snížená",J334,0)</f>
        <v>0</v>
      </c>
      <c r="BG334" s="197">
        <f>IF(N334="zákl. přenesená",J334,0)</f>
        <v>0</v>
      </c>
      <c r="BH334" s="197">
        <f>IF(N334="sníž. přenesená",J334,0)</f>
        <v>0</v>
      </c>
      <c r="BI334" s="197">
        <f>IF(N334="nulová",J334,0)</f>
        <v>0</v>
      </c>
      <c r="BJ334" s="18" t="s">
        <v>81</v>
      </c>
      <c r="BK334" s="197">
        <f>ROUND(I334*H334,2)</f>
        <v>0</v>
      </c>
      <c r="BL334" s="18" t="s">
        <v>566</v>
      </c>
      <c r="BM334" s="196" t="s">
        <v>573</v>
      </c>
    </row>
    <row r="335" spans="1:65" s="14" customFormat="1" ht="11.25">
      <c r="B335" s="210"/>
      <c r="C335" s="211"/>
      <c r="D335" s="200" t="s">
        <v>142</v>
      </c>
      <c r="E335" s="212" t="s">
        <v>1</v>
      </c>
      <c r="F335" s="213" t="s">
        <v>574</v>
      </c>
      <c r="G335" s="211"/>
      <c r="H335" s="212" t="s">
        <v>1</v>
      </c>
      <c r="I335" s="214"/>
      <c r="J335" s="211"/>
      <c r="K335" s="211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142</v>
      </c>
      <c r="AU335" s="219" t="s">
        <v>86</v>
      </c>
      <c r="AV335" s="14" t="s">
        <v>81</v>
      </c>
      <c r="AW335" s="14" t="s">
        <v>32</v>
      </c>
      <c r="AX335" s="14" t="s">
        <v>76</v>
      </c>
      <c r="AY335" s="219" t="s">
        <v>133</v>
      </c>
    </row>
    <row r="336" spans="1:65" s="13" customFormat="1" ht="11.25">
      <c r="B336" s="198"/>
      <c r="C336" s="199"/>
      <c r="D336" s="200" t="s">
        <v>142</v>
      </c>
      <c r="E336" s="201" t="s">
        <v>1</v>
      </c>
      <c r="F336" s="202" t="s">
        <v>81</v>
      </c>
      <c r="G336" s="199"/>
      <c r="H336" s="203">
        <v>1</v>
      </c>
      <c r="I336" s="204"/>
      <c r="J336" s="199"/>
      <c r="K336" s="199"/>
      <c r="L336" s="205"/>
      <c r="M336" s="206"/>
      <c r="N336" s="207"/>
      <c r="O336" s="207"/>
      <c r="P336" s="207"/>
      <c r="Q336" s="207"/>
      <c r="R336" s="207"/>
      <c r="S336" s="207"/>
      <c r="T336" s="208"/>
      <c r="AT336" s="209" t="s">
        <v>142</v>
      </c>
      <c r="AU336" s="209" t="s">
        <v>86</v>
      </c>
      <c r="AV336" s="13" t="s">
        <v>86</v>
      </c>
      <c r="AW336" s="13" t="s">
        <v>32</v>
      </c>
      <c r="AX336" s="13" t="s">
        <v>81</v>
      </c>
      <c r="AY336" s="209" t="s">
        <v>133</v>
      </c>
    </row>
    <row r="337" spans="1:65" s="12" customFormat="1" ht="22.9" customHeight="1">
      <c r="B337" s="168"/>
      <c r="C337" s="169"/>
      <c r="D337" s="170" t="s">
        <v>75</v>
      </c>
      <c r="E337" s="182" t="s">
        <v>575</v>
      </c>
      <c r="F337" s="182" t="s">
        <v>576</v>
      </c>
      <c r="G337" s="169"/>
      <c r="H337" s="169"/>
      <c r="I337" s="172"/>
      <c r="J337" s="183">
        <f>BK337</f>
        <v>0</v>
      </c>
      <c r="K337" s="169"/>
      <c r="L337" s="174"/>
      <c r="M337" s="175"/>
      <c r="N337" s="176"/>
      <c r="O337" s="176"/>
      <c r="P337" s="177">
        <f>P338</f>
        <v>0</v>
      </c>
      <c r="Q337" s="176"/>
      <c r="R337" s="177">
        <f>R338</f>
        <v>0</v>
      </c>
      <c r="S337" s="176"/>
      <c r="T337" s="178">
        <f>T338</f>
        <v>0</v>
      </c>
      <c r="AR337" s="179" t="s">
        <v>162</v>
      </c>
      <c r="AT337" s="180" t="s">
        <v>75</v>
      </c>
      <c r="AU337" s="180" t="s">
        <v>81</v>
      </c>
      <c r="AY337" s="179" t="s">
        <v>133</v>
      </c>
      <c r="BK337" s="181">
        <f>BK338</f>
        <v>0</v>
      </c>
    </row>
    <row r="338" spans="1:65" s="2" customFormat="1" ht="16.5" customHeight="1">
      <c r="A338" s="35"/>
      <c r="B338" s="36"/>
      <c r="C338" s="184" t="s">
        <v>577</v>
      </c>
      <c r="D338" s="184" t="s">
        <v>136</v>
      </c>
      <c r="E338" s="185" t="s">
        <v>578</v>
      </c>
      <c r="F338" s="186" t="s">
        <v>579</v>
      </c>
      <c r="G338" s="187" t="s">
        <v>565</v>
      </c>
      <c r="H338" s="188">
        <v>1</v>
      </c>
      <c r="I338" s="189"/>
      <c r="J338" s="190">
        <f>ROUND(I338*H338,2)</f>
        <v>0</v>
      </c>
      <c r="K338" s="191"/>
      <c r="L338" s="40"/>
      <c r="M338" s="192" t="s">
        <v>1</v>
      </c>
      <c r="N338" s="193" t="s">
        <v>41</v>
      </c>
      <c r="O338" s="72"/>
      <c r="P338" s="194">
        <f>O338*H338</f>
        <v>0</v>
      </c>
      <c r="Q338" s="194">
        <v>0</v>
      </c>
      <c r="R338" s="194">
        <f>Q338*H338</f>
        <v>0</v>
      </c>
      <c r="S338" s="194">
        <v>0</v>
      </c>
      <c r="T338" s="195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6" t="s">
        <v>566</v>
      </c>
      <c r="AT338" s="196" t="s">
        <v>136</v>
      </c>
      <c r="AU338" s="196" t="s">
        <v>86</v>
      </c>
      <c r="AY338" s="18" t="s">
        <v>133</v>
      </c>
      <c r="BE338" s="197">
        <f>IF(N338="základní",J338,0)</f>
        <v>0</v>
      </c>
      <c r="BF338" s="197">
        <f>IF(N338="snížená",J338,0)</f>
        <v>0</v>
      </c>
      <c r="BG338" s="197">
        <f>IF(N338="zákl. přenesená",J338,0)</f>
        <v>0</v>
      </c>
      <c r="BH338" s="197">
        <f>IF(N338="sníž. přenesená",J338,0)</f>
        <v>0</v>
      </c>
      <c r="BI338" s="197">
        <f>IF(N338="nulová",J338,0)</f>
        <v>0</v>
      </c>
      <c r="BJ338" s="18" t="s">
        <v>81</v>
      </c>
      <c r="BK338" s="197">
        <f>ROUND(I338*H338,2)</f>
        <v>0</v>
      </c>
      <c r="BL338" s="18" t="s">
        <v>566</v>
      </c>
      <c r="BM338" s="196" t="s">
        <v>580</v>
      </c>
    </row>
    <row r="339" spans="1:65" s="12" customFormat="1" ht="22.9" customHeight="1">
      <c r="B339" s="168"/>
      <c r="C339" s="169"/>
      <c r="D339" s="170" t="s">
        <v>75</v>
      </c>
      <c r="E339" s="182" t="s">
        <v>581</v>
      </c>
      <c r="F339" s="182" t="s">
        <v>582</v>
      </c>
      <c r="G339" s="169"/>
      <c r="H339" s="169"/>
      <c r="I339" s="172"/>
      <c r="J339" s="183">
        <f>BK339</f>
        <v>0</v>
      </c>
      <c r="K339" s="169"/>
      <c r="L339" s="174"/>
      <c r="M339" s="175"/>
      <c r="N339" s="176"/>
      <c r="O339" s="176"/>
      <c r="P339" s="177">
        <f>P340</f>
        <v>0</v>
      </c>
      <c r="Q339" s="176"/>
      <c r="R339" s="177">
        <f>R340</f>
        <v>0</v>
      </c>
      <c r="S339" s="176"/>
      <c r="T339" s="178">
        <f>T340</f>
        <v>0</v>
      </c>
      <c r="AR339" s="179" t="s">
        <v>162</v>
      </c>
      <c r="AT339" s="180" t="s">
        <v>75</v>
      </c>
      <c r="AU339" s="180" t="s">
        <v>81</v>
      </c>
      <c r="AY339" s="179" t="s">
        <v>133</v>
      </c>
      <c r="BK339" s="181">
        <f>BK340</f>
        <v>0</v>
      </c>
    </row>
    <row r="340" spans="1:65" s="2" customFormat="1" ht="16.5" customHeight="1">
      <c r="A340" s="35"/>
      <c r="B340" s="36"/>
      <c r="C340" s="184" t="s">
        <v>583</v>
      </c>
      <c r="D340" s="184" t="s">
        <v>136</v>
      </c>
      <c r="E340" s="185" t="s">
        <v>584</v>
      </c>
      <c r="F340" s="186" t="s">
        <v>582</v>
      </c>
      <c r="G340" s="187" t="s">
        <v>565</v>
      </c>
      <c r="H340" s="188">
        <v>1</v>
      </c>
      <c r="I340" s="189"/>
      <c r="J340" s="190">
        <f>ROUND(I340*H340,2)</f>
        <v>0</v>
      </c>
      <c r="K340" s="191"/>
      <c r="L340" s="40"/>
      <c r="M340" s="192" t="s">
        <v>1</v>
      </c>
      <c r="N340" s="193" t="s">
        <v>41</v>
      </c>
      <c r="O340" s="72"/>
      <c r="P340" s="194">
        <f>O340*H340</f>
        <v>0</v>
      </c>
      <c r="Q340" s="194">
        <v>0</v>
      </c>
      <c r="R340" s="194">
        <f>Q340*H340</f>
        <v>0</v>
      </c>
      <c r="S340" s="194">
        <v>0</v>
      </c>
      <c r="T340" s="19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6" t="s">
        <v>566</v>
      </c>
      <c r="AT340" s="196" t="s">
        <v>136</v>
      </c>
      <c r="AU340" s="196" t="s">
        <v>86</v>
      </c>
      <c r="AY340" s="18" t="s">
        <v>133</v>
      </c>
      <c r="BE340" s="197">
        <f>IF(N340="základní",J340,0)</f>
        <v>0</v>
      </c>
      <c r="BF340" s="197">
        <f>IF(N340="snížená",J340,0)</f>
        <v>0</v>
      </c>
      <c r="BG340" s="197">
        <f>IF(N340="zákl. přenesená",J340,0)</f>
        <v>0</v>
      </c>
      <c r="BH340" s="197">
        <f>IF(N340="sníž. přenesená",J340,0)</f>
        <v>0</v>
      </c>
      <c r="BI340" s="197">
        <f>IF(N340="nulová",J340,0)</f>
        <v>0</v>
      </c>
      <c r="BJ340" s="18" t="s">
        <v>81</v>
      </c>
      <c r="BK340" s="197">
        <f>ROUND(I340*H340,2)</f>
        <v>0</v>
      </c>
      <c r="BL340" s="18" t="s">
        <v>566</v>
      </c>
      <c r="BM340" s="196" t="s">
        <v>585</v>
      </c>
    </row>
    <row r="341" spans="1:65" s="12" customFormat="1" ht="22.9" customHeight="1">
      <c r="B341" s="168"/>
      <c r="C341" s="169"/>
      <c r="D341" s="170" t="s">
        <v>75</v>
      </c>
      <c r="E341" s="182" t="s">
        <v>586</v>
      </c>
      <c r="F341" s="182" t="s">
        <v>587</v>
      </c>
      <c r="G341" s="169"/>
      <c r="H341" s="169"/>
      <c r="I341" s="172"/>
      <c r="J341" s="183">
        <f>BK341</f>
        <v>0</v>
      </c>
      <c r="K341" s="169"/>
      <c r="L341" s="174"/>
      <c r="M341" s="175"/>
      <c r="N341" s="176"/>
      <c r="O341" s="176"/>
      <c r="P341" s="177">
        <f>P342</f>
        <v>0</v>
      </c>
      <c r="Q341" s="176"/>
      <c r="R341" s="177">
        <f>R342</f>
        <v>0</v>
      </c>
      <c r="S341" s="176"/>
      <c r="T341" s="178">
        <f>T342</f>
        <v>0</v>
      </c>
      <c r="AR341" s="179" t="s">
        <v>162</v>
      </c>
      <c r="AT341" s="180" t="s">
        <v>75</v>
      </c>
      <c r="AU341" s="180" t="s">
        <v>81</v>
      </c>
      <c r="AY341" s="179" t="s">
        <v>133</v>
      </c>
      <c r="BK341" s="181">
        <f>BK342</f>
        <v>0</v>
      </c>
    </row>
    <row r="342" spans="1:65" s="2" customFormat="1" ht="16.5" customHeight="1">
      <c r="A342" s="35"/>
      <c r="B342" s="36"/>
      <c r="C342" s="184" t="s">
        <v>588</v>
      </c>
      <c r="D342" s="184" t="s">
        <v>136</v>
      </c>
      <c r="E342" s="185" t="s">
        <v>589</v>
      </c>
      <c r="F342" s="186" t="s">
        <v>590</v>
      </c>
      <c r="G342" s="187" t="s">
        <v>565</v>
      </c>
      <c r="H342" s="188">
        <v>1</v>
      </c>
      <c r="I342" s="189"/>
      <c r="J342" s="190">
        <f>ROUND(I342*H342,2)</f>
        <v>0</v>
      </c>
      <c r="K342" s="191"/>
      <c r="L342" s="40"/>
      <c r="M342" s="192" t="s">
        <v>1</v>
      </c>
      <c r="N342" s="193" t="s">
        <v>41</v>
      </c>
      <c r="O342" s="72"/>
      <c r="P342" s="194">
        <f>O342*H342</f>
        <v>0</v>
      </c>
      <c r="Q342" s="194">
        <v>0</v>
      </c>
      <c r="R342" s="194">
        <f>Q342*H342</f>
        <v>0</v>
      </c>
      <c r="S342" s="194">
        <v>0</v>
      </c>
      <c r="T342" s="195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96" t="s">
        <v>566</v>
      </c>
      <c r="AT342" s="196" t="s">
        <v>136</v>
      </c>
      <c r="AU342" s="196" t="s">
        <v>86</v>
      </c>
      <c r="AY342" s="18" t="s">
        <v>133</v>
      </c>
      <c r="BE342" s="197">
        <f>IF(N342="základní",J342,0)</f>
        <v>0</v>
      </c>
      <c r="BF342" s="197">
        <f>IF(N342="snížená",J342,0)</f>
        <v>0</v>
      </c>
      <c r="BG342" s="197">
        <f>IF(N342="zákl. přenesená",J342,0)</f>
        <v>0</v>
      </c>
      <c r="BH342" s="197">
        <f>IF(N342="sníž. přenesená",J342,0)</f>
        <v>0</v>
      </c>
      <c r="BI342" s="197">
        <f>IF(N342="nulová",J342,0)</f>
        <v>0</v>
      </c>
      <c r="BJ342" s="18" t="s">
        <v>81</v>
      </c>
      <c r="BK342" s="197">
        <f>ROUND(I342*H342,2)</f>
        <v>0</v>
      </c>
      <c r="BL342" s="18" t="s">
        <v>566</v>
      </c>
      <c r="BM342" s="196" t="s">
        <v>591</v>
      </c>
    </row>
    <row r="343" spans="1:65" s="12" customFormat="1" ht="22.9" customHeight="1">
      <c r="B343" s="168"/>
      <c r="C343" s="169"/>
      <c r="D343" s="170" t="s">
        <v>75</v>
      </c>
      <c r="E343" s="182" t="s">
        <v>592</v>
      </c>
      <c r="F343" s="182" t="s">
        <v>593</v>
      </c>
      <c r="G343" s="169"/>
      <c r="H343" s="169"/>
      <c r="I343" s="172"/>
      <c r="J343" s="183">
        <f>BK343</f>
        <v>0</v>
      </c>
      <c r="K343" s="169"/>
      <c r="L343" s="174"/>
      <c r="M343" s="175"/>
      <c r="N343" s="176"/>
      <c r="O343" s="176"/>
      <c r="P343" s="177">
        <f>SUM(P344:P346)</f>
        <v>0</v>
      </c>
      <c r="Q343" s="176"/>
      <c r="R343" s="177">
        <f>SUM(R344:R346)</f>
        <v>0</v>
      </c>
      <c r="S343" s="176"/>
      <c r="T343" s="178">
        <f>SUM(T344:T346)</f>
        <v>0</v>
      </c>
      <c r="AR343" s="179" t="s">
        <v>162</v>
      </c>
      <c r="AT343" s="180" t="s">
        <v>75</v>
      </c>
      <c r="AU343" s="180" t="s">
        <v>81</v>
      </c>
      <c r="AY343" s="179" t="s">
        <v>133</v>
      </c>
      <c r="BK343" s="181">
        <f>SUM(BK344:BK346)</f>
        <v>0</v>
      </c>
    </row>
    <row r="344" spans="1:65" s="2" customFormat="1" ht="16.5" customHeight="1">
      <c r="A344" s="35"/>
      <c r="B344" s="36"/>
      <c r="C344" s="184" t="s">
        <v>594</v>
      </c>
      <c r="D344" s="184" t="s">
        <v>136</v>
      </c>
      <c r="E344" s="185" t="s">
        <v>595</v>
      </c>
      <c r="F344" s="186" t="s">
        <v>596</v>
      </c>
      <c r="G344" s="187" t="s">
        <v>565</v>
      </c>
      <c r="H344" s="188">
        <v>1</v>
      </c>
      <c r="I344" s="189"/>
      <c r="J344" s="190">
        <f>ROUND(I344*H344,2)</f>
        <v>0</v>
      </c>
      <c r="K344" s="191"/>
      <c r="L344" s="40"/>
      <c r="M344" s="192" t="s">
        <v>1</v>
      </c>
      <c r="N344" s="193" t="s">
        <v>41</v>
      </c>
      <c r="O344" s="72"/>
      <c r="P344" s="194">
        <f>O344*H344</f>
        <v>0</v>
      </c>
      <c r="Q344" s="194">
        <v>0</v>
      </c>
      <c r="R344" s="194">
        <f>Q344*H344</f>
        <v>0</v>
      </c>
      <c r="S344" s="194">
        <v>0</v>
      </c>
      <c r="T344" s="19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6" t="s">
        <v>566</v>
      </c>
      <c r="AT344" s="196" t="s">
        <v>136</v>
      </c>
      <c r="AU344" s="196" t="s">
        <v>86</v>
      </c>
      <c r="AY344" s="18" t="s">
        <v>133</v>
      </c>
      <c r="BE344" s="197">
        <f>IF(N344="základní",J344,0)</f>
        <v>0</v>
      </c>
      <c r="BF344" s="197">
        <f>IF(N344="snížená",J344,0)</f>
        <v>0</v>
      </c>
      <c r="BG344" s="197">
        <f>IF(N344="zákl. přenesená",J344,0)</f>
        <v>0</v>
      </c>
      <c r="BH344" s="197">
        <f>IF(N344="sníž. přenesená",J344,0)</f>
        <v>0</v>
      </c>
      <c r="BI344" s="197">
        <f>IF(N344="nulová",J344,0)</f>
        <v>0</v>
      </c>
      <c r="BJ344" s="18" t="s">
        <v>81</v>
      </c>
      <c r="BK344" s="197">
        <f>ROUND(I344*H344,2)</f>
        <v>0</v>
      </c>
      <c r="BL344" s="18" t="s">
        <v>566</v>
      </c>
      <c r="BM344" s="196" t="s">
        <v>597</v>
      </c>
    </row>
    <row r="345" spans="1:65" s="14" customFormat="1" ht="11.25">
      <c r="B345" s="210"/>
      <c r="C345" s="211"/>
      <c r="D345" s="200" t="s">
        <v>142</v>
      </c>
      <c r="E345" s="212" t="s">
        <v>1</v>
      </c>
      <c r="F345" s="213" t="s">
        <v>601</v>
      </c>
      <c r="G345" s="211"/>
      <c r="H345" s="212" t="s">
        <v>1</v>
      </c>
      <c r="I345" s="214"/>
      <c r="J345" s="211"/>
      <c r="K345" s="211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142</v>
      </c>
      <c r="AU345" s="219" t="s">
        <v>86</v>
      </c>
      <c r="AV345" s="14" t="s">
        <v>81</v>
      </c>
      <c r="AW345" s="14" t="s">
        <v>32</v>
      </c>
      <c r="AX345" s="14" t="s">
        <v>76</v>
      </c>
      <c r="AY345" s="219" t="s">
        <v>133</v>
      </c>
    </row>
    <row r="346" spans="1:65" s="13" customFormat="1" ht="11.25">
      <c r="B346" s="198"/>
      <c r="C346" s="199"/>
      <c r="D346" s="200" t="s">
        <v>142</v>
      </c>
      <c r="E346" s="201" t="s">
        <v>1</v>
      </c>
      <c r="F346" s="202" t="s">
        <v>81</v>
      </c>
      <c r="G346" s="199"/>
      <c r="H346" s="203">
        <v>1</v>
      </c>
      <c r="I346" s="204"/>
      <c r="J346" s="199"/>
      <c r="K346" s="199"/>
      <c r="L346" s="205"/>
      <c r="M346" s="254"/>
      <c r="N346" s="255"/>
      <c r="O346" s="255"/>
      <c r="P346" s="255"/>
      <c r="Q346" s="255"/>
      <c r="R346" s="255"/>
      <c r="S346" s="255"/>
      <c r="T346" s="256"/>
      <c r="AT346" s="209" t="s">
        <v>142</v>
      </c>
      <c r="AU346" s="209" t="s">
        <v>86</v>
      </c>
      <c r="AV346" s="13" t="s">
        <v>86</v>
      </c>
      <c r="AW346" s="13" t="s">
        <v>32</v>
      </c>
      <c r="AX346" s="13" t="s">
        <v>81</v>
      </c>
      <c r="AY346" s="209" t="s">
        <v>133</v>
      </c>
    </row>
    <row r="347" spans="1:65" s="2" customFormat="1" ht="6.95" customHeight="1">
      <c r="A347" s="35"/>
      <c r="B347" s="55"/>
      <c r="C347" s="56"/>
      <c r="D347" s="56"/>
      <c r="E347" s="56"/>
      <c r="F347" s="56"/>
      <c r="G347" s="56"/>
      <c r="H347" s="56"/>
      <c r="I347" s="56"/>
      <c r="J347" s="56"/>
      <c r="K347" s="56"/>
      <c r="L347" s="40"/>
      <c r="M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</row>
  </sheetData>
  <sheetProtection algorithmName="SHA-512" hashValue="yIq5hdP+TsoCKkAKgv0MO9WdhQbOvKSNYR+q1H1VZT16MT30cDJmZgy8kv2mWlgUWjyHN4JzxkXGx63NtCQ+Mg==" saltValue="q5J4APtb6TiEbfwbIwaDAA==" spinCount="100000" sheet="1" objects="1" scenarios="1" formatColumns="0" formatRows="0" autoFilter="0"/>
  <autoFilter ref="C134:K346" xr:uid="{00000000-0009-0000-0000-000001000000}"/>
  <mergeCells count="6">
    <mergeCell ref="L2:V2"/>
    <mergeCell ref="E7:H7"/>
    <mergeCell ref="E16:H16"/>
    <mergeCell ref="E25:H25"/>
    <mergeCell ref="E85:H85"/>
    <mergeCell ref="E127:H12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7"/>
  <sheetViews>
    <sheetView showGridLines="0" topLeftCell="A4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5"/>
      <c r="C3" s="106"/>
      <c r="D3" s="106"/>
      <c r="E3" s="106"/>
      <c r="F3" s="106"/>
      <c r="G3" s="106"/>
      <c r="H3" s="21"/>
    </row>
    <row r="4" spans="1:8" s="1" customFormat="1" ht="24.95" customHeight="1">
      <c r="B4" s="21"/>
      <c r="C4" s="107" t="s">
        <v>598</v>
      </c>
      <c r="H4" s="21"/>
    </row>
    <row r="5" spans="1:8" s="1" customFormat="1" ht="12" customHeight="1">
      <c r="B5" s="21"/>
      <c r="C5" s="257" t="s">
        <v>13</v>
      </c>
      <c r="D5" s="316" t="s">
        <v>14</v>
      </c>
      <c r="E5" s="311"/>
      <c r="F5" s="311"/>
      <c r="H5" s="21"/>
    </row>
    <row r="6" spans="1:8" s="1" customFormat="1" ht="36.950000000000003" customHeight="1">
      <c r="B6" s="21"/>
      <c r="C6" s="258" t="s">
        <v>16</v>
      </c>
      <c r="D6" s="318" t="s">
        <v>17</v>
      </c>
      <c r="E6" s="311"/>
      <c r="F6" s="311"/>
      <c r="H6" s="21"/>
    </row>
    <row r="7" spans="1:8" s="1" customFormat="1" ht="16.5" customHeight="1">
      <c r="B7" s="21"/>
      <c r="C7" s="109" t="s">
        <v>22</v>
      </c>
      <c r="D7" s="111" t="str">
        <f>'Rekapitulace stavby'!AN8</f>
        <v>29. 11. 2021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56"/>
      <c r="B9" s="259"/>
      <c r="C9" s="260" t="s">
        <v>57</v>
      </c>
      <c r="D9" s="261" t="s">
        <v>58</v>
      </c>
      <c r="E9" s="261" t="s">
        <v>120</v>
      </c>
      <c r="F9" s="262" t="s">
        <v>599</v>
      </c>
      <c r="G9" s="156"/>
      <c r="H9" s="259"/>
    </row>
    <row r="10" spans="1:8" s="2" customFormat="1" ht="26.45" customHeight="1">
      <c r="A10" s="35"/>
      <c r="B10" s="40"/>
      <c r="C10" s="263" t="s">
        <v>14</v>
      </c>
      <c r="D10" s="263" t="s">
        <v>17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64" t="s">
        <v>87</v>
      </c>
      <c r="D11" s="265" t="s">
        <v>87</v>
      </c>
      <c r="E11" s="266" t="s">
        <v>1</v>
      </c>
      <c r="F11" s="267">
        <v>62.633000000000003</v>
      </c>
      <c r="G11" s="35"/>
      <c r="H11" s="40"/>
    </row>
    <row r="12" spans="1:8" s="2" customFormat="1" ht="16.899999999999999" customHeight="1">
      <c r="A12" s="35"/>
      <c r="B12" s="40"/>
      <c r="C12" s="268" t="s">
        <v>1</v>
      </c>
      <c r="D12" s="268" t="s">
        <v>285</v>
      </c>
      <c r="E12" s="18" t="s">
        <v>1</v>
      </c>
      <c r="F12" s="269">
        <v>0</v>
      </c>
      <c r="G12" s="35"/>
      <c r="H12" s="40"/>
    </row>
    <row r="13" spans="1:8" s="2" customFormat="1" ht="16.899999999999999" customHeight="1">
      <c r="A13" s="35"/>
      <c r="B13" s="40"/>
      <c r="C13" s="268" t="s">
        <v>1</v>
      </c>
      <c r="D13" s="268" t="s">
        <v>286</v>
      </c>
      <c r="E13" s="18" t="s">
        <v>1</v>
      </c>
      <c r="F13" s="269">
        <v>22.95</v>
      </c>
      <c r="G13" s="35"/>
      <c r="H13" s="40"/>
    </row>
    <row r="14" spans="1:8" s="2" customFormat="1" ht="16.899999999999999" customHeight="1">
      <c r="A14" s="35"/>
      <c r="B14" s="40"/>
      <c r="C14" s="268" t="s">
        <v>1</v>
      </c>
      <c r="D14" s="268" t="s">
        <v>287</v>
      </c>
      <c r="E14" s="18" t="s">
        <v>1</v>
      </c>
      <c r="F14" s="269">
        <v>39.683</v>
      </c>
      <c r="G14" s="35"/>
      <c r="H14" s="40"/>
    </row>
    <row r="15" spans="1:8" s="2" customFormat="1" ht="16.899999999999999" customHeight="1">
      <c r="A15" s="35"/>
      <c r="B15" s="40"/>
      <c r="C15" s="268" t="s">
        <v>87</v>
      </c>
      <c r="D15" s="268" t="s">
        <v>284</v>
      </c>
      <c r="E15" s="18" t="s">
        <v>1</v>
      </c>
      <c r="F15" s="269">
        <v>62.633000000000003</v>
      </c>
      <c r="G15" s="35"/>
      <c r="H15" s="40"/>
    </row>
    <row r="16" spans="1:8" s="2" customFormat="1" ht="16.899999999999999" customHeight="1">
      <c r="A16" s="35"/>
      <c r="B16" s="40"/>
      <c r="C16" s="270" t="s">
        <v>600</v>
      </c>
      <c r="D16" s="35"/>
      <c r="E16" s="35"/>
      <c r="F16" s="35"/>
      <c r="G16" s="35"/>
      <c r="H16" s="40"/>
    </row>
    <row r="17" spans="1:8" s="2" customFormat="1" ht="16.899999999999999" customHeight="1">
      <c r="A17" s="35"/>
      <c r="B17" s="40"/>
      <c r="C17" s="268" t="s">
        <v>281</v>
      </c>
      <c r="D17" s="268" t="s">
        <v>282</v>
      </c>
      <c r="E17" s="18" t="s">
        <v>158</v>
      </c>
      <c r="F17" s="269">
        <v>433.97699999999998</v>
      </c>
      <c r="G17" s="35"/>
      <c r="H17" s="40"/>
    </row>
    <row r="18" spans="1:8" s="2" customFormat="1" ht="16.899999999999999" customHeight="1">
      <c r="A18" s="35"/>
      <c r="B18" s="40"/>
      <c r="C18" s="268" t="s">
        <v>302</v>
      </c>
      <c r="D18" s="268" t="s">
        <v>303</v>
      </c>
      <c r="E18" s="18" t="s">
        <v>158</v>
      </c>
      <c r="F18" s="269">
        <v>433.97699999999998</v>
      </c>
      <c r="G18" s="35"/>
      <c r="H18" s="40"/>
    </row>
    <row r="19" spans="1:8" s="2" customFormat="1" ht="16.899999999999999" customHeight="1">
      <c r="A19" s="35"/>
      <c r="B19" s="40"/>
      <c r="C19" s="268" t="s">
        <v>318</v>
      </c>
      <c r="D19" s="268" t="s">
        <v>319</v>
      </c>
      <c r="E19" s="18" t="s">
        <v>158</v>
      </c>
      <c r="F19" s="269">
        <v>513.97699999999998</v>
      </c>
      <c r="G19" s="35"/>
      <c r="H19" s="40"/>
    </row>
    <row r="20" spans="1:8" s="2" customFormat="1" ht="22.5">
      <c r="A20" s="35"/>
      <c r="B20" s="40"/>
      <c r="C20" s="268" t="s">
        <v>289</v>
      </c>
      <c r="D20" s="268" t="s">
        <v>290</v>
      </c>
      <c r="E20" s="18" t="s">
        <v>158</v>
      </c>
      <c r="F20" s="269">
        <v>505.8</v>
      </c>
      <c r="G20" s="35"/>
      <c r="H20" s="40"/>
    </row>
    <row r="21" spans="1:8" s="2" customFormat="1" ht="16.899999999999999" customHeight="1">
      <c r="A21" s="35"/>
      <c r="B21" s="40"/>
      <c r="C21" s="264" t="s">
        <v>83</v>
      </c>
      <c r="D21" s="265" t="s">
        <v>84</v>
      </c>
      <c r="E21" s="266" t="s">
        <v>1</v>
      </c>
      <c r="F21" s="267">
        <v>371.34399999999999</v>
      </c>
      <c r="G21" s="35"/>
      <c r="H21" s="40"/>
    </row>
    <row r="22" spans="1:8" s="2" customFormat="1" ht="16.899999999999999" customHeight="1">
      <c r="A22" s="35"/>
      <c r="B22" s="40"/>
      <c r="C22" s="268" t="s">
        <v>83</v>
      </c>
      <c r="D22" s="268" t="s">
        <v>201</v>
      </c>
      <c r="E22" s="18" t="s">
        <v>1</v>
      </c>
      <c r="F22" s="269">
        <v>371.34399999999999</v>
      </c>
      <c r="G22" s="35"/>
      <c r="H22" s="40"/>
    </row>
    <row r="23" spans="1:8" s="2" customFormat="1" ht="16.899999999999999" customHeight="1">
      <c r="A23" s="35"/>
      <c r="B23" s="40"/>
      <c r="C23" s="270" t="s">
        <v>600</v>
      </c>
      <c r="D23" s="35"/>
      <c r="E23" s="35"/>
      <c r="F23" s="35"/>
      <c r="G23" s="35"/>
      <c r="H23" s="40"/>
    </row>
    <row r="24" spans="1:8" s="2" customFormat="1" ht="16.899999999999999" customHeight="1">
      <c r="A24" s="35"/>
      <c r="B24" s="40"/>
      <c r="C24" s="268" t="s">
        <v>196</v>
      </c>
      <c r="D24" s="268" t="s">
        <v>197</v>
      </c>
      <c r="E24" s="18" t="s">
        <v>158</v>
      </c>
      <c r="F24" s="269">
        <v>385.36900000000003</v>
      </c>
      <c r="G24" s="35"/>
      <c r="H24" s="40"/>
    </row>
    <row r="25" spans="1:8" s="2" customFormat="1" ht="16.899999999999999" customHeight="1">
      <c r="A25" s="35"/>
      <c r="B25" s="40"/>
      <c r="C25" s="268" t="s">
        <v>212</v>
      </c>
      <c r="D25" s="268" t="s">
        <v>213</v>
      </c>
      <c r="E25" s="18" t="s">
        <v>158</v>
      </c>
      <c r="F25" s="269">
        <v>74.269000000000005</v>
      </c>
      <c r="G25" s="35"/>
      <c r="H25" s="40"/>
    </row>
    <row r="26" spans="1:8" s="2" customFormat="1" ht="16.899999999999999" customHeight="1">
      <c r="A26" s="35"/>
      <c r="B26" s="40"/>
      <c r="C26" s="268" t="s">
        <v>269</v>
      </c>
      <c r="D26" s="268" t="s">
        <v>270</v>
      </c>
      <c r="E26" s="18" t="s">
        <v>158</v>
      </c>
      <c r="F26" s="269">
        <v>433.97699999999998</v>
      </c>
      <c r="G26" s="35"/>
      <c r="H26" s="40"/>
    </row>
    <row r="27" spans="1:8" s="2" customFormat="1" ht="16.899999999999999" customHeight="1">
      <c r="A27" s="35"/>
      <c r="B27" s="40"/>
      <c r="C27" s="268" t="s">
        <v>281</v>
      </c>
      <c r="D27" s="268" t="s">
        <v>282</v>
      </c>
      <c r="E27" s="18" t="s">
        <v>158</v>
      </c>
      <c r="F27" s="269">
        <v>433.97699999999998</v>
      </c>
      <c r="G27" s="35"/>
      <c r="H27" s="40"/>
    </row>
    <row r="28" spans="1:8" s="2" customFormat="1" ht="16.899999999999999" customHeight="1">
      <c r="A28" s="35"/>
      <c r="B28" s="40"/>
      <c r="C28" s="268" t="s">
        <v>302</v>
      </c>
      <c r="D28" s="268" t="s">
        <v>303</v>
      </c>
      <c r="E28" s="18" t="s">
        <v>158</v>
      </c>
      <c r="F28" s="269">
        <v>433.97699999999998</v>
      </c>
      <c r="G28" s="35"/>
      <c r="H28" s="40"/>
    </row>
    <row r="29" spans="1:8" s="2" customFormat="1" ht="16.899999999999999" customHeight="1">
      <c r="A29" s="35"/>
      <c r="B29" s="40"/>
      <c r="C29" s="268" t="s">
        <v>318</v>
      </c>
      <c r="D29" s="268" t="s">
        <v>319</v>
      </c>
      <c r="E29" s="18" t="s">
        <v>158</v>
      </c>
      <c r="F29" s="269">
        <v>513.97699999999998</v>
      </c>
      <c r="G29" s="35"/>
      <c r="H29" s="40"/>
    </row>
    <row r="30" spans="1:8" s="2" customFormat="1" ht="22.5">
      <c r="A30" s="35"/>
      <c r="B30" s="40"/>
      <c r="C30" s="268" t="s">
        <v>307</v>
      </c>
      <c r="D30" s="268" t="s">
        <v>308</v>
      </c>
      <c r="E30" s="18" t="s">
        <v>158</v>
      </c>
      <c r="F30" s="269">
        <v>475.96199999999999</v>
      </c>
      <c r="G30" s="35"/>
      <c r="H30" s="40"/>
    </row>
    <row r="31" spans="1:8" s="2" customFormat="1" ht="16.899999999999999" customHeight="1">
      <c r="A31" s="35"/>
      <c r="B31" s="40"/>
      <c r="C31" s="268" t="s">
        <v>324</v>
      </c>
      <c r="D31" s="268" t="s">
        <v>325</v>
      </c>
      <c r="E31" s="18" t="s">
        <v>158</v>
      </c>
      <c r="F31" s="269">
        <v>474.16199999999998</v>
      </c>
      <c r="G31" s="35"/>
      <c r="H31" s="40"/>
    </row>
    <row r="32" spans="1:8" s="2" customFormat="1" ht="22.5">
      <c r="A32" s="35"/>
      <c r="B32" s="40"/>
      <c r="C32" s="268" t="s">
        <v>344</v>
      </c>
      <c r="D32" s="268" t="s">
        <v>345</v>
      </c>
      <c r="E32" s="18" t="s">
        <v>158</v>
      </c>
      <c r="F32" s="269">
        <v>783.41300000000001</v>
      </c>
      <c r="G32" s="35"/>
      <c r="H32" s="40"/>
    </row>
    <row r="33" spans="1:8" s="2" customFormat="1" ht="16.899999999999999" customHeight="1">
      <c r="A33" s="35"/>
      <c r="B33" s="40"/>
      <c r="C33" s="268" t="s">
        <v>351</v>
      </c>
      <c r="D33" s="268" t="s">
        <v>352</v>
      </c>
      <c r="E33" s="18" t="s">
        <v>158</v>
      </c>
      <c r="F33" s="269">
        <v>378.77100000000002</v>
      </c>
      <c r="G33" s="35"/>
      <c r="H33" s="40"/>
    </row>
    <row r="34" spans="1:8" s="2" customFormat="1" ht="16.899999999999999" customHeight="1">
      <c r="A34" s="35"/>
      <c r="B34" s="40"/>
      <c r="C34" s="268" t="s">
        <v>356</v>
      </c>
      <c r="D34" s="268" t="s">
        <v>357</v>
      </c>
      <c r="E34" s="18" t="s">
        <v>158</v>
      </c>
      <c r="F34" s="269">
        <v>378.77100000000002</v>
      </c>
      <c r="G34" s="35"/>
      <c r="H34" s="40"/>
    </row>
    <row r="35" spans="1:8" s="2" customFormat="1" ht="22.5">
      <c r="A35" s="35"/>
      <c r="B35" s="40"/>
      <c r="C35" s="268" t="s">
        <v>289</v>
      </c>
      <c r="D35" s="268" t="s">
        <v>290</v>
      </c>
      <c r="E35" s="18" t="s">
        <v>158</v>
      </c>
      <c r="F35" s="269">
        <v>505.8</v>
      </c>
      <c r="G35" s="35"/>
      <c r="H35" s="40"/>
    </row>
    <row r="36" spans="1:8" s="2" customFormat="1" ht="7.35" customHeight="1">
      <c r="A36" s="35"/>
      <c r="B36" s="136"/>
      <c r="C36" s="137"/>
      <c r="D36" s="137"/>
      <c r="E36" s="137"/>
      <c r="F36" s="137"/>
      <c r="G36" s="137"/>
      <c r="H36" s="40"/>
    </row>
    <row r="37" spans="1:8" s="2" customFormat="1" ht="11.25">
      <c r="A37" s="35"/>
      <c r="B37" s="35"/>
      <c r="C37" s="35"/>
      <c r="D37" s="35"/>
      <c r="E37" s="35"/>
      <c r="F37" s="35"/>
      <c r="G37" s="35"/>
      <c r="H37" s="35"/>
    </row>
  </sheetData>
  <sheetProtection algorithmName="SHA-512" hashValue="1srX+ev14ytbj3GagI+nZ0K7oDVLOYzBKYlCaYyywbqkrGULe/F/wfNg3BGdr7iVqg+wwUPQ7Zw45xTIVGzZTA==" saltValue="QrVkp5Ze3Kbjy6roboZcWJS0RUIkN7y3fcZADW8LrC40Xzxe5Jo46rJ/m85BEL3yrWiJtwHYjkWvPUvHO8gru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3RK14-I - Rekonstrukce st...</vt:lpstr>
      <vt:lpstr>Seznam figur</vt:lpstr>
      <vt:lpstr>'3RK14-I - Rekonstrukce st...'!Názvy_tisku</vt:lpstr>
      <vt:lpstr>'Rekapitulace stavby'!Názvy_tisku</vt:lpstr>
      <vt:lpstr>'Seznam figur'!Názvy_tisku</vt:lpstr>
      <vt:lpstr>'3RK14-I - Rekonstrukce st...'!Oblast_tisku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DESKTOP-63L5E4Q\Misa</dc:creator>
  <cp:lastModifiedBy>Michaela Locihová</cp:lastModifiedBy>
  <dcterms:created xsi:type="dcterms:W3CDTF">2022-02-07T16:47:59Z</dcterms:created>
  <dcterms:modified xsi:type="dcterms:W3CDTF">2022-02-07T16:54:15Z</dcterms:modified>
</cp:coreProperties>
</file>